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arcadiso365.sharepoint.com/teams/ch-103056978/Shared Documents/Project/05 Project execution/Deliverables/"/>
    </mc:Choice>
  </mc:AlternateContent>
  <xr:revisionPtr revIDLastSave="0" documentId="8_{9D6F1F52-5F0C-43EF-B8FF-8301538088E6}" xr6:coauthVersionLast="47" xr6:coauthVersionMax="47" xr10:uidLastSave="{00000000-0000-0000-0000-000000000000}"/>
  <bookViews>
    <workbookView xWindow="28680" yWindow="-11640" windowWidth="29040" windowHeight="17520" firstSheet="2" activeTab="2" xr2:uid="{16838494-E67D-4180-9E2E-C890E0C19150}"/>
  </bookViews>
  <sheets>
    <sheet name="6.000.000 liter" sheetId="2" r:id="rId1"/>
    <sheet name="1.500.000 liter" sheetId="4" r:id="rId2"/>
    <sheet name="Pilot plant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5" l="1"/>
  <c r="L6" i="5"/>
  <c r="J6" i="5"/>
  <c r="L5" i="5"/>
  <c r="L4" i="5"/>
  <c r="K5" i="5"/>
  <c r="K4" i="5"/>
  <c r="F15" i="5"/>
  <c r="F7" i="5"/>
  <c r="F8" i="5"/>
  <c r="F9" i="5"/>
  <c r="F6" i="5"/>
  <c r="F5" i="5"/>
  <c r="F4" i="5"/>
  <c r="B21" i="5"/>
  <c r="B5" i="5"/>
</calcChain>
</file>

<file path=xl/sharedStrings.xml><?xml version="1.0" encoding="utf-8"?>
<sst xmlns="http://schemas.openxmlformats.org/spreadsheetml/2006/main" count="192" uniqueCount="129">
  <si>
    <t>Logistiek Model: Vanadium Elektrolyte Fabriek (6,000.000 Liter)</t>
  </si>
  <si>
    <t xml:space="preserve">Hazard </t>
  </si>
  <si>
    <t>1. Ingaande Stromen (Grondstoffen &amp; Hulpmiddelen)</t>
  </si>
  <si>
    <t xml:space="preserve">Packing Group </t>
  </si>
  <si>
    <t>III</t>
  </si>
  <si>
    <t>Om 6,000.000 liter vanadium-elektrolyt te produceren, zijn de volgende grondstoffen en hulpmiddelen nodig:</t>
  </si>
  <si>
    <t>Stroom</t>
  </si>
  <si>
    <t>Jaarlijkse Hoeveelheid</t>
  </si>
  <si>
    <t>Transportmiddel</t>
  </si>
  <si>
    <t>Benodigd per jaar (ton)</t>
  </si>
  <si>
    <t>Aantal vrachtwagens per jaar</t>
  </si>
  <si>
    <t>Vanadium Pentoxide (V2O5)</t>
  </si>
  <si>
    <t>Zwavelzuur (H2SO4)</t>
  </si>
  <si>
    <t>Water</t>
  </si>
  <si>
    <t>Leiding via RO unit</t>
  </si>
  <si>
    <t>Afgewerkt product</t>
  </si>
  <si>
    <t>2. Uitgaande Stromen (Product &amp; Afvalstromen)</t>
  </si>
  <si>
    <t>De geproduceerde vanadium-elektrolyt wordt in bulk geleverd aan klanten. Daarnaast zijn er afvalstromen die verwerkt moeten worden.</t>
  </si>
  <si>
    <t>Vanadium Elektrolyt</t>
  </si>
  <si>
    <t>6,000.000 liter</t>
  </si>
  <si>
    <t>Tankwagens (25.000 liter per lading)</t>
  </si>
  <si>
    <t>Restchemicaliën / spoelwater</t>
  </si>
  <si>
    <t>350.000 liter</t>
  </si>
  <si>
    <t>Tankwagens (afvalverwerking)</t>
  </si>
  <si>
    <t>Vast afval (filtratiemateriaal, slib)</t>
  </si>
  <si>
    <t>50 ton</t>
  </si>
  <si>
    <t>Vrachtwagens</t>
  </si>
  <si>
    <t>Lege verpakkingen (recyclebaar)</t>
  </si>
  <si>
    <t>10 ton</t>
  </si>
  <si>
    <t>Vrachtwagen</t>
  </si>
  <si>
    <t>Categorie</t>
  </si>
  <si>
    <t>CO2-uitstoot (ton/jaar)</t>
  </si>
  <si>
    <t>CO₂-uitstoot schatting uitgaande stromen (per jaar):</t>
  </si>
  <si>
    <t>Wegtransport: ~600 ton CO₂</t>
  </si>
  <si>
    <t>Ingaand transport</t>
  </si>
  <si>
    <t>Uitgaand transport</t>
  </si>
  <si>
    <t>Totaal</t>
  </si>
  <si>
    <t>3. Logistieke Stromen en Transportefficiëntie</t>
  </si>
  <si>
    <t>Optimalisatie: Gebruik van binnenvaart voor V₂O₅ en H₂SO₄ kan CO₂-uitstoot met ~40% verminderen.</t>
  </si>
  <si>
    <t>Terugvrachten: Lege tankwagens kunnen worden gebruikt voor de aanvoer van H₂SO₄ of gedemineraliseerd water, wat de transportkosten verlaagt.</t>
  </si>
  <si>
    <t>Lokaal inkopen: Indien mogelijk sourcing binnen Europa voor lagere transportemissies.</t>
  </si>
  <si>
    <t>4. CO₂-Reductie Strategieën</t>
  </si>
  <si>
    <t>Binnenvaart en spoorvervoer: Voor zware grondstoffen (V₂O₅ en H₂SO₄) kan dit CO₂ met 60-70% verlagen.</t>
  </si>
  <si>
    <t>Elektrische of waterstofvrachtwagens: Implementatie hiervan kan op termijn de CO₂-uitstoot verminderen.</t>
  </si>
  <si>
    <t>Efficiëntere routes &amp; backloading: Slimme routeplanning vermindert lege kilometers.</t>
  </si>
  <si>
    <t>Gebruik van circulaire verpakkingen: Hergebruik van IBC-containers en vaten verlaagt afvalstromen.</t>
  </si>
  <si>
    <t>Logistiek Model: Vanadium Elektrolyte Fabriek (1.500.000 Liter)</t>
  </si>
  <si>
    <t>Om 1.500.000 liter vanadium-elektrolyt te produceren, zijn de volgende grondstoffen en hulpmiddelen nodig:</t>
  </si>
  <si>
    <t>Frequentie</t>
  </si>
  <si>
    <t>CO₂-impact</t>
  </si>
  <si>
    <t>Vanadium Pentoxide (V₂O₅)</t>
  </si>
  <si>
    <t>750 ton</t>
  </si>
  <si>
    <t>Vrachtwagen / schip</t>
  </si>
  <si>
    <t>15 vrachtwagens per maand (50 ton per lading) of 1 schip per kwartaal</t>
  </si>
  <si>
    <t>Hoog (bij wegtransport)</t>
  </si>
  <si>
    <t>Zwavelzuur (H₂SO₄, 30%)</t>
  </si>
  <si>
    <t>2.250 ton</t>
  </si>
  <si>
    <t>Tankwagen (25 ton per lading)</t>
  </si>
  <si>
    <t>7 trucks per maand</t>
  </si>
  <si>
    <t>Middelmatig</t>
  </si>
  <si>
    <t>Gedemineraliseerd water</t>
  </si>
  <si>
    <t>1.200.000 liter</t>
  </si>
  <si>
    <t>Pijpleiding of tankwagens</t>
  </si>
  <si>
    <t>Doorlopend</t>
  </si>
  <si>
    <t>Laag</t>
  </si>
  <si>
    <t>Additieven (stabilisatoren, inhibitors)</t>
  </si>
  <si>
    <t>30 ton</t>
  </si>
  <si>
    <t>Vrachtwagen (5 ton per lading)</t>
  </si>
  <si>
    <t>6 vrachtwagens per jaar</t>
  </si>
  <si>
    <t>Verpakkingsmaterialen (IBC's, vaten)</t>
  </si>
  <si>
    <t>100 ton</t>
  </si>
  <si>
    <t>4 vrachtwagens per maand</t>
  </si>
  <si>
    <t>CO₂-uitstoot schatting ingaande stromen (per jaar):</t>
  </si>
  <si>
    <t>Wegtransport: ~500 ton CO₂</t>
  </si>
  <si>
    <t>Scheepvaart (indien toegepast): ~150 ton CO₂</t>
  </si>
  <si>
    <t>1.500.000 liter</t>
  </si>
  <si>
    <t>60 ritten per maand</t>
  </si>
  <si>
    <t>Hoog</t>
  </si>
  <si>
    <t>100.000 liter</t>
  </si>
  <si>
    <t>1 per week</t>
  </si>
  <si>
    <t>1 per maand</t>
  </si>
  <si>
    <t>1 per kwartaal</t>
  </si>
  <si>
    <t>Pilot Plant</t>
  </si>
  <si>
    <t>doorzet</t>
  </si>
  <si>
    <t>opslag</t>
  </si>
  <si>
    <t xml:space="preserve">opslag </t>
  </si>
  <si>
    <t>ADR</t>
  </si>
  <si>
    <t>max aanwezig op locatie</t>
  </si>
  <si>
    <t>vrachtwagens</t>
  </si>
  <si>
    <t>auto's</t>
  </si>
  <si>
    <t>werkdagen</t>
  </si>
  <si>
    <t>[kg /jaar]</t>
  </si>
  <si>
    <t>wijze</t>
  </si>
  <si>
    <t>grootte [m3]</t>
  </si>
  <si>
    <t>klasse</t>
  </si>
  <si>
    <t>[ton]</t>
  </si>
  <si>
    <t>[aantal/jaar]</t>
  </si>
  <si>
    <t>[aantal/dag]</t>
  </si>
  <si>
    <t>[dagen/jaar]</t>
  </si>
  <si>
    <t>Grondstoffen</t>
  </si>
  <si>
    <t xml:space="preserve">Gecombineerde maandopslag zal neerkomen op maximaal 3.000 kg </t>
  </si>
  <si>
    <t>Personeel</t>
  </si>
  <si>
    <t>5 werkdagen de week</t>
  </si>
  <si>
    <t>Staalslakken</t>
  </si>
  <si>
    <t>Big bag (verpakking)</t>
  </si>
  <si>
    <t>shift</t>
  </si>
  <si>
    <t>Zwavelzuur 98% (H2SO4)</t>
  </si>
  <si>
    <t>IBCs</t>
  </si>
  <si>
    <t xml:space="preserve">staf </t>
  </si>
  <si>
    <t>Natronloog 50% (NaOH)</t>
  </si>
  <si>
    <t>Centrale opslagtanks</t>
  </si>
  <si>
    <t>Analyse (3x /week)</t>
  </si>
  <si>
    <t>Zoutzuur 35% (HCl)</t>
  </si>
  <si>
    <t>= Totaal</t>
  </si>
  <si>
    <t>Waterstofperoxide (H2O2)</t>
  </si>
  <si>
    <t>Verpakking</t>
  </si>
  <si>
    <t>5.1</t>
  </si>
  <si>
    <t>Natriumpersulfaat (Na2S2O8)</t>
  </si>
  <si>
    <t>leiding</t>
  </si>
  <si>
    <t>nvt</t>
  </si>
  <si>
    <t>C100H Resin</t>
  </si>
  <si>
    <t>zak</t>
  </si>
  <si>
    <t>25 kg</t>
  </si>
  <si>
    <t>….</t>
  </si>
  <si>
    <t>som grondstoffen:</t>
  </si>
  <si>
    <t>Product</t>
  </si>
  <si>
    <t>Vanadium pentoxide</t>
  </si>
  <si>
    <t>Afval (idee is dat geen afvalstromen ontstaan)</t>
  </si>
  <si>
    <t>ook hieronder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</si>
</sst>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1476980</xdr:colOff>
      <xdr:row>3</xdr:row>
      <xdr:rowOff>182186</xdr:rowOff>
    </xdr:from>
    <xdr:to>
      <xdr:col>8</xdr:col>
      <xdr:colOff>485024</xdr:colOff>
      <xdr:row>15</xdr:row>
      <xdr:rowOff>96794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810E242-AF45-FC4F-F7F8-EE64B0DD6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2780" y="737357"/>
          <a:ext cx="4450901" cy="2320351"/>
        </a:xfrm>
        <a:prstGeom prst="rect">
          <a:avLst/>
        </a:prstGeom>
      </xdr:spPr>
    </xdr:pic>
    <xdr:clientData/>
  </xdr:twoCellAnchor>
  <xdr:twoCellAnchor editAs="oneCell">
    <xdr:from>
      <xdr:col>3</xdr:col>
      <xdr:colOff>1447799</xdr:colOff>
      <xdr:row>16</xdr:row>
      <xdr:rowOff>35076</xdr:rowOff>
    </xdr:from>
    <xdr:to>
      <xdr:col>13</xdr:col>
      <xdr:colOff>91097</xdr:colOff>
      <xdr:row>26</xdr:row>
      <xdr:rowOff>30076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BDDBB9B-0843-B7FE-7A39-C8A778F27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599" y="3181047"/>
          <a:ext cx="7134155" cy="2030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2857-2DAF-4E16-8223-ADA81A4658B3}">
  <dimension ref="A1:F44"/>
  <sheetViews>
    <sheetView topLeftCell="A4" zoomScale="70" zoomScaleNormal="70" workbookViewId="0">
      <selection activeCell="O9" sqref="O9"/>
    </sheetView>
  </sheetViews>
  <sheetFormatPr defaultRowHeight="14.45"/>
  <cols>
    <col min="1" max="1" width="66" customWidth="1"/>
    <col min="2" max="2" width="21.7109375" bestFit="1" customWidth="1"/>
    <col min="3" max="3" width="33.28515625" bestFit="1" customWidth="1"/>
    <col min="4" max="4" width="21.5703125" customWidth="1"/>
    <col min="5" max="5" width="17.85546875" bestFit="1" customWidth="1"/>
    <col min="6" max="6" width="22" bestFit="1" customWidth="1"/>
  </cols>
  <sheetData>
    <row r="1" spans="1:6">
      <c r="A1" t="s">
        <v>0</v>
      </c>
    </row>
    <row r="2" spans="1:6">
      <c r="E2" t="s">
        <v>1</v>
      </c>
      <c r="F2">
        <v>8</v>
      </c>
    </row>
    <row r="3" spans="1:6">
      <c r="A3" s="1" t="s">
        <v>2</v>
      </c>
      <c r="E3" t="s">
        <v>3</v>
      </c>
      <c r="F3" t="s">
        <v>4</v>
      </c>
    </row>
    <row r="5" spans="1:6" ht="28.9">
      <c r="A5" s="2" t="s">
        <v>5</v>
      </c>
    </row>
    <row r="7" spans="1:6" s="1" customFormat="1">
      <c r="A7" s="1" t="s">
        <v>6</v>
      </c>
      <c r="B7" s="1" t="s">
        <v>7</v>
      </c>
      <c r="C7" s="1" t="s">
        <v>8</v>
      </c>
    </row>
    <row r="8" spans="1:6">
      <c r="A8" s="3" t="s">
        <v>6</v>
      </c>
      <c r="B8" s="3" t="s">
        <v>9</v>
      </c>
      <c r="C8" s="3" t="s">
        <v>10</v>
      </c>
    </row>
    <row r="9" spans="1:6">
      <c r="A9" t="s">
        <v>11</v>
      </c>
      <c r="B9">
        <v>1200</v>
      </c>
      <c r="C9">
        <v>60</v>
      </c>
    </row>
    <row r="10" spans="1:6">
      <c r="A10" t="s">
        <v>12</v>
      </c>
      <c r="B10">
        <v>7200</v>
      </c>
      <c r="C10">
        <v>288</v>
      </c>
    </row>
    <row r="11" spans="1:6">
      <c r="A11" t="s">
        <v>13</v>
      </c>
      <c r="B11">
        <v>4800</v>
      </c>
      <c r="C11">
        <v>0</v>
      </c>
      <c r="D11" t="s">
        <v>14</v>
      </c>
    </row>
    <row r="12" spans="1:6">
      <c r="A12" t="s">
        <v>15</v>
      </c>
      <c r="B12">
        <v>6000</v>
      </c>
      <c r="C12">
        <v>250</v>
      </c>
    </row>
    <row r="15" spans="1:6">
      <c r="A15" s="1" t="s">
        <v>16</v>
      </c>
    </row>
    <row r="17" spans="1:6" ht="28.9">
      <c r="A17" s="2" t="s">
        <v>17</v>
      </c>
    </row>
    <row r="19" spans="1:6" s="1" customFormat="1">
      <c r="A19" s="1" t="s">
        <v>6</v>
      </c>
      <c r="B19" s="1" t="s">
        <v>7</v>
      </c>
      <c r="C19" s="1" t="s">
        <v>8</v>
      </c>
    </row>
    <row r="20" spans="1:6">
      <c r="A20" t="s">
        <v>18</v>
      </c>
      <c r="B20" t="s">
        <v>19</v>
      </c>
      <c r="C20" t="s">
        <v>20</v>
      </c>
    </row>
    <row r="21" spans="1:6">
      <c r="A21" t="s">
        <v>21</v>
      </c>
      <c r="B21" t="s">
        <v>22</v>
      </c>
      <c r="C21" t="s">
        <v>23</v>
      </c>
    </row>
    <row r="22" spans="1:6">
      <c r="A22" t="s">
        <v>24</v>
      </c>
      <c r="B22" t="s">
        <v>25</v>
      </c>
      <c r="C22" t="s">
        <v>26</v>
      </c>
    </row>
    <row r="23" spans="1:6">
      <c r="A23" t="s">
        <v>27</v>
      </c>
      <c r="B23" t="s">
        <v>28</v>
      </c>
      <c r="C23" t="s">
        <v>29</v>
      </c>
      <c r="E23" s="3" t="s">
        <v>30</v>
      </c>
      <c r="F23" s="3" t="s">
        <v>31</v>
      </c>
    </row>
    <row r="25" spans="1:6">
      <c r="A25" t="s">
        <v>32</v>
      </c>
    </row>
    <row r="27" spans="1:6">
      <c r="A27" t="s">
        <v>33</v>
      </c>
    </row>
    <row r="28" spans="1:6">
      <c r="E28" t="s">
        <v>34</v>
      </c>
      <c r="F28">
        <v>72.900000000000006</v>
      </c>
    </row>
    <row r="29" spans="1:6">
      <c r="E29" t="s">
        <v>35</v>
      </c>
      <c r="F29">
        <v>33.75</v>
      </c>
    </row>
    <row r="30" spans="1:6">
      <c r="E30" t="s">
        <v>36</v>
      </c>
      <c r="F30">
        <v>106.65</v>
      </c>
    </row>
    <row r="31" spans="1:6">
      <c r="A31" t="s">
        <v>37</v>
      </c>
    </row>
    <row r="33" spans="1:1" ht="28.9">
      <c r="A33" s="2" t="s">
        <v>38</v>
      </c>
    </row>
    <row r="34" spans="1:1" ht="28.9">
      <c r="A34" s="2" t="s">
        <v>39</v>
      </c>
    </row>
    <row r="35" spans="1:1" ht="28.9">
      <c r="A35" s="2" t="s">
        <v>40</v>
      </c>
    </row>
    <row r="39" spans="1:1">
      <c r="A39" t="s">
        <v>41</v>
      </c>
    </row>
    <row r="41" spans="1:1" ht="28.9">
      <c r="A41" s="2" t="s">
        <v>42</v>
      </c>
    </row>
    <row r="42" spans="1:1" ht="28.9">
      <c r="A42" s="2" t="s">
        <v>43</v>
      </c>
    </row>
    <row r="43" spans="1:1" ht="28.9">
      <c r="A43" s="2" t="s">
        <v>44</v>
      </c>
    </row>
    <row r="44" spans="1:1" ht="28.9">
      <c r="A44" s="2" t="s">
        <v>45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0CD9-7A41-4DF8-B6E1-7A43410207B9}">
  <dimension ref="A1:J50"/>
  <sheetViews>
    <sheetView topLeftCell="A4" zoomScale="80" zoomScaleNormal="80" workbookViewId="0">
      <selection activeCell="A26" sqref="A26:A29"/>
    </sheetView>
  </sheetViews>
  <sheetFormatPr defaultRowHeight="14.45"/>
  <cols>
    <col min="1" max="1" width="66" customWidth="1"/>
    <col min="2" max="2" width="21.7109375" bestFit="1" customWidth="1"/>
    <col min="3" max="3" width="33.28515625" bestFit="1" customWidth="1"/>
    <col min="4" max="4" width="64.140625" bestFit="1" customWidth="1"/>
    <col min="5" max="5" width="22.140625" hidden="1" customWidth="1"/>
    <col min="6" max="6" width="7.85546875" hidden="1" customWidth="1"/>
    <col min="7" max="8" width="0" hidden="1" customWidth="1"/>
    <col min="9" max="9" width="17.85546875" hidden="1" customWidth="1"/>
    <col min="10" max="10" width="22" hidden="1" customWidth="1"/>
  </cols>
  <sheetData>
    <row r="1" spans="1:10">
      <c r="A1" t="s">
        <v>46</v>
      </c>
    </row>
    <row r="2" spans="1:10">
      <c r="I2" t="s">
        <v>1</v>
      </c>
      <c r="J2">
        <v>8</v>
      </c>
    </row>
    <row r="3" spans="1:10">
      <c r="A3" s="1" t="s">
        <v>2</v>
      </c>
      <c r="I3" t="s">
        <v>3</v>
      </c>
      <c r="J3" t="s">
        <v>4</v>
      </c>
    </row>
    <row r="5" spans="1:10" ht="28.9">
      <c r="A5" s="2" t="s">
        <v>47</v>
      </c>
    </row>
    <row r="7" spans="1:10">
      <c r="A7" s="1" t="s">
        <v>6</v>
      </c>
      <c r="B7" s="1" t="s">
        <v>7</v>
      </c>
      <c r="C7" s="1" t="s">
        <v>8</v>
      </c>
      <c r="D7" s="1" t="s">
        <v>48</v>
      </c>
      <c r="E7" s="1" t="s">
        <v>49</v>
      </c>
      <c r="F7" s="1"/>
      <c r="G7" s="1"/>
      <c r="H7" s="1"/>
      <c r="I7" s="1"/>
      <c r="J7" s="1"/>
    </row>
    <row r="8" spans="1:10">
      <c r="A8" t="s">
        <v>50</v>
      </c>
      <c r="B8" t="s">
        <v>51</v>
      </c>
      <c r="C8" t="s">
        <v>52</v>
      </c>
      <c r="D8" t="s">
        <v>53</v>
      </c>
      <c r="E8" t="s">
        <v>54</v>
      </c>
    </row>
    <row r="9" spans="1:10">
      <c r="A9" t="s">
        <v>55</v>
      </c>
      <c r="B9" t="s">
        <v>56</v>
      </c>
      <c r="C9" t="s">
        <v>57</v>
      </c>
      <c r="D9" t="s">
        <v>58</v>
      </c>
      <c r="E9" t="s">
        <v>59</v>
      </c>
    </row>
    <row r="10" spans="1:10">
      <c r="A10" t="s">
        <v>60</v>
      </c>
      <c r="B10" t="s">
        <v>61</v>
      </c>
      <c r="C10" t="s">
        <v>62</v>
      </c>
      <c r="D10" s="4" t="s">
        <v>63</v>
      </c>
      <c r="E10" t="s">
        <v>64</v>
      </c>
    </row>
    <row r="11" spans="1:10">
      <c r="A11" t="s">
        <v>65</v>
      </c>
      <c r="B11" t="s">
        <v>66</v>
      </c>
      <c r="C11" t="s">
        <v>67</v>
      </c>
      <c r="D11" t="s">
        <v>68</v>
      </c>
      <c r="E11" t="s">
        <v>64</v>
      </c>
    </row>
    <row r="12" spans="1:10">
      <c r="A12" t="s">
        <v>69</v>
      </c>
      <c r="B12" t="s">
        <v>70</v>
      </c>
      <c r="C12" t="s">
        <v>29</v>
      </c>
      <c r="D12" t="s">
        <v>71</v>
      </c>
      <c r="E12" t="s">
        <v>59</v>
      </c>
    </row>
    <row r="14" spans="1:10">
      <c r="A14" t="s">
        <v>72</v>
      </c>
    </row>
    <row r="16" spans="1:10">
      <c r="A16" t="s">
        <v>73</v>
      </c>
    </row>
    <row r="17" spans="1:5">
      <c r="A17" t="s">
        <v>74</v>
      </c>
    </row>
    <row r="21" spans="1:5">
      <c r="A21" s="1" t="s">
        <v>16</v>
      </c>
    </row>
    <row r="23" spans="1:5" ht="28.9">
      <c r="A23" s="2" t="s">
        <v>17</v>
      </c>
    </row>
    <row r="25" spans="1:5">
      <c r="A25" s="1" t="s">
        <v>6</v>
      </c>
      <c r="B25" s="1" t="s">
        <v>7</v>
      </c>
      <c r="C25" s="1" t="s">
        <v>8</v>
      </c>
      <c r="D25" s="1" t="s">
        <v>48</v>
      </c>
      <c r="E25" s="1" t="s">
        <v>49</v>
      </c>
    </row>
    <row r="26" spans="1:5">
      <c r="A26" t="s">
        <v>18</v>
      </c>
      <c r="B26" t="s">
        <v>75</v>
      </c>
      <c r="C26" t="s">
        <v>20</v>
      </c>
      <c r="D26" t="s">
        <v>76</v>
      </c>
      <c r="E26" t="s">
        <v>77</v>
      </c>
    </row>
    <row r="27" spans="1:5">
      <c r="A27" t="s">
        <v>21</v>
      </c>
      <c r="B27" t="s">
        <v>78</v>
      </c>
      <c r="C27" t="s">
        <v>23</v>
      </c>
      <c r="D27" t="s">
        <v>79</v>
      </c>
      <c r="E27" t="s">
        <v>59</v>
      </c>
    </row>
    <row r="28" spans="1:5">
      <c r="A28" t="s">
        <v>24</v>
      </c>
      <c r="B28" t="s">
        <v>25</v>
      </c>
      <c r="C28" t="s">
        <v>26</v>
      </c>
      <c r="D28" t="s">
        <v>80</v>
      </c>
      <c r="E28" t="s">
        <v>64</v>
      </c>
    </row>
    <row r="29" spans="1:5">
      <c r="A29" t="s">
        <v>27</v>
      </c>
      <c r="B29" t="s">
        <v>28</v>
      </c>
      <c r="C29" t="s">
        <v>29</v>
      </c>
      <c r="D29" t="s">
        <v>81</v>
      </c>
      <c r="E29" t="s">
        <v>64</v>
      </c>
    </row>
    <row r="31" spans="1:5">
      <c r="A31" t="s">
        <v>32</v>
      </c>
    </row>
    <row r="33" spans="1:1">
      <c r="A33" t="s">
        <v>33</v>
      </c>
    </row>
    <row r="37" spans="1:1">
      <c r="A37" t="s">
        <v>37</v>
      </c>
    </row>
    <row r="39" spans="1:1" ht="28.9">
      <c r="A39" s="2" t="s">
        <v>38</v>
      </c>
    </row>
    <row r="40" spans="1:1" ht="28.9">
      <c r="A40" s="2" t="s">
        <v>39</v>
      </c>
    </row>
    <row r="41" spans="1:1" ht="28.9">
      <c r="A41" s="2" t="s">
        <v>40</v>
      </c>
    </row>
    <row r="45" spans="1:1">
      <c r="A45" t="s">
        <v>41</v>
      </c>
    </row>
    <row r="47" spans="1:1" ht="28.9">
      <c r="A47" s="2" t="s">
        <v>42</v>
      </c>
    </row>
    <row r="48" spans="1:1" ht="28.9">
      <c r="A48" s="2" t="s">
        <v>43</v>
      </c>
    </row>
    <row r="49" spans="1:1" ht="28.9">
      <c r="A49" s="2" t="s">
        <v>44</v>
      </c>
    </row>
    <row r="50" spans="1:1" ht="28.9">
      <c r="A50" s="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EAFB-D095-472D-AF8A-4617363ED53D}">
  <dimension ref="A1:M23"/>
  <sheetViews>
    <sheetView tabSelected="1" zoomScale="117" zoomScaleNormal="80" workbookViewId="0">
      <selection activeCell="O14" sqref="O14"/>
    </sheetView>
  </sheetViews>
  <sheetFormatPr defaultColWidth="8.85546875" defaultRowHeight="14.45"/>
  <cols>
    <col min="1" max="1" width="33.7109375" style="7" bestFit="1" customWidth="1"/>
    <col min="2" max="2" width="10.7109375" style="7" customWidth="1"/>
    <col min="3" max="3" width="17.85546875" style="7" bestFit="1" customWidth="1"/>
    <col min="4" max="4" width="17.28515625" style="7" customWidth="1"/>
    <col min="5" max="5" width="15.7109375" style="7" customWidth="1"/>
    <col min="6" max="6" width="20.42578125" style="7" bestFit="1" customWidth="1"/>
    <col min="7" max="7" width="21.5703125" style="7" bestFit="1" customWidth="1"/>
    <col min="8" max="8" width="4.28515625" style="7" customWidth="1"/>
    <col min="9" max="9" width="16.140625" style="7" bestFit="1" customWidth="1"/>
    <col min="10" max="10" width="12.85546875" style="7" customWidth="1"/>
    <col min="11" max="11" width="10.7109375" style="7" bestFit="1" customWidth="1"/>
    <col min="12" max="12" width="10.85546875" style="7" bestFit="1" customWidth="1"/>
    <col min="13" max="16384" width="8.85546875" style="7"/>
  </cols>
  <sheetData>
    <row r="1" spans="1:13">
      <c r="A1" s="5" t="s">
        <v>82</v>
      </c>
      <c r="B1" s="6" t="s">
        <v>83</v>
      </c>
      <c r="C1" s="6" t="s">
        <v>84</v>
      </c>
      <c r="D1" s="6" t="s">
        <v>85</v>
      </c>
      <c r="E1" s="6" t="s">
        <v>86</v>
      </c>
      <c r="F1" s="6" t="s">
        <v>87</v>
      </c>
      <c r="G1" s="6" t="s">
        <v>88</v>
      </c>
      <c r="J1" s="6" t="s">
        <v>89</v>
      </c>
      <c r="K1" s="6" t="s">
        <v>90</v>
      </c>
      <c r="L1" s="6" t="s">
        <v>89</v>
      </c>
    </row>
    <row r="2" spans="1:13">
      <c r="B2" s="8" t="s">
        <v>91</v>
      </c>
      <c r="C2" s="8" t="s">
        <v>92</v>
      </c>
      <c r="D2" s="8" t="s">
        <v>93</v>
      </c>
      <c r="E2" s="8" t="s">
        <v>94</v>
      </c>
      <c r="F2" s="8" t="s">
        <v>95</v>
      </c>
      <c r="G2" s="8" t="s">
        <v>96</v>
      </c>
      <c r="J2" s="8" t="s">
        <v>97</v>
      </c>
      <c r="K2" s="8" t="s">
        <v>98</v>
      </c>
      <c r="L2" s="8" t="s">
        <v>96</v>
      </c>
    </row>
    <row r="3" spans="1:13" ht="57.6">
      <c r="A3" s="5" t="s">
        <v>99</v>
      </c>
      <c r="D3" s="11" t="s">
        <v>100</v>
      </c>
      <c r="I3" s="5" t="s">
        <v>101</v>
      </c>
      <c r="K3" s="7" t="s">
        <v>102</v>
      </c>
    </row>
    <row r="4" spans="1:13" ht="15" thickBot="1">
      <c r="A4" s="9" t="s">
        <v>103</v>
      </c>
      <c r="B4" s="9">
        <v>7200</v>
      </c>
      <c r="C4" s="9" t="s">
        <v>104</v>
      </c>
      <c r="D4" s="10"/>
      <c r="E4" s="9"/>
      <c r="F4" s="10">
        <f t="shared" ref="F4:F9" si="0">B4/4</f>
        <v>1800</v>
      </c>
      <c r="G4" s="13">
        <v>4</v>
      </c>
      <c r="I4" s="9" t="s">
        <v>105</v>
      </c>
      <c r="J4" s="10">
        <v>2</v>
      </c>
      <c r="K4" s="10">
        <f>5*52</f>
        <v>260</v>
      </c>
      <c r="L4" s="10">
        <f>PRODUCT(J4:K4)</f>
        <v>520</v>
      </c>
    </row>
    <row r="5" spans="1:13">
      <c r="A5" s="9" t="s">
        <v>106</v>
      </c>
      <c r="B5" s="9">
        <f>17088+384</f>
        <v>17472</v>
      </c>
      <c r="C5" s="10" t="s">
        <v>107</v>
      </c>
      <c r="D5" s="10"/>
      <c r="E5" s="9">
        <v>8</v>
      </c>
      <c r="F5" s="12">
        <f t="shared" si="0"/>
        <v>4368</v>
      </c>
      <c r="G5" s="15">
        <v>4</v>
      </c>
      <c r="I5" s="9" t="s">
        <v>108</v>
      </c>
      <c r="J5" s="10">
        <v>2</v>
      </c>
      <c r="K5" s="10">
        <f>5*52</f>
        <v>260</v>
      </c>
      <c r="L5" s="10">
        <f>PRODUCT(J5:K5)</f>
        <v>520</v>
      </c>
    </row>
    <row r="6" spans="1:13">
      <c r="A6" s="9" t="s">
        <v>109</v>
      </c>
      <c r="B6" s="9">
        <v>47400</v>
      </c>
      <c r="C6" s="10" t="s">
        <v>110</v>
      </c>
      <c r="D6" s="10"/>
      <c r="E6" s="9">
        <v>8</v>
      </c>
      <c r="F6" s="12">
        <f t="shared" si="0"/>
        <v>11850</v>
      </c>
      <c r="G6" s="16">
        <v>4</v>
      </c>
      <c r="I6" s="9" t="s">
        <v>111</v>
      </c>
      <c r="J6" s="9">
        <f>3/5</f>
        <v>0.6</v>
      </c>
      <c r="K6" s="9">
        <v>260</v>
      </c>
      <c r="L6" s="9">
        <f>PRODUCT(J6:K6)</f>
        <v>156</v>
      </c>
    </row>
    <row r="7" spans="1:13" ht="15" thickBot="1">
      <c r="A7" s="9" t="s">
        <v>112</v>
      </c>
      <c r="B7" s="9">
        <v>22440</v>
      </c>
      <c r="C7" s="10" t="s">
        <v>110</v>
      </c>
      <c r="D7" s="10"/>
      <c r="E7" s="9">
        <v>8</v>
      </c>
      <c r="F7" s="10">
        <f t="shared" si="0"/>
        <v>5610</v>
      </c>
      <c r="G7" s="17">
        <v>4</v>
      </c>
      <c r="L7" s="7">
        <f>SUM(L4:L6)</f>
        <v>1196</v>
      </c>
      <c r="M7" s="18" t="s">
        <v>113</v>
      </c>
    </row>
    <row r="8" spans="1:13">
      <c r="A8" s="9" t="s">
        <v>114</v>
      </c>
      <c r="B8" s="9">
        <v>3168</v>
      </c>
      <c r="C8" s="10" t="s">
        <v>115</v>
      </c>
      <c r="D8" s="10"/>
      <c r="E8" s="9" t="s">
        <v>116</v>
      </c>
      <c r="F8" s="12">
        <f t="shared" si="0"/>
        <v>792</v>
      </c>
      <c r="G8" s="14">
        <v>4</v>
      </c>
    </row>
    <row r="9" spans="1:13">
      <c r="A9" s="9" t="s">
        <v>117</v>
      </c>
      <c r="B9" s="9">
        <v>3072</v>
      </c>
      <c r="C9" s="10" t="s">
        <v>115</v>
      </c>
      <c r="D9" s="10"/>
      <c r="E9" s="9" t="s">
        <v>116</v>
      </c>
      <c r="F9" s="12">
        <f t="shared" si="0"/>
        <v>768</v>
      </c>
      <c r="G9" s="10">
        <v>4</v>
      </c>
    </row>
    <row r="10" spans="1:13">
      <c r="A10" s="9" t="s">
        <v>13</v>
      </c>
      <c r="B10" s="9"/>
      <c r="C10" s="9" t="s">
        <v>118</v>
      </c>
      <c r="D10" s="9" t="s">
        <v>119</v>
      </c>
      <c r="E10" s="9" t="s">
        <v>119</v>
      </c>
      <c r="F10" s="9" t="s">
        <v>119</v>
      </c>
      <c r="G10" s="9" t="s">
        <v>119</v>
      </c>
    </row>
    <row r="11" spans="1:13">
      <c r="A11" s="9" t="s">
        <v>65</v>
      </c>
      <c r="B11" s="10"/>
      <c r="C11" s="10"/>
      <c r="D11" s="10"/>
      <c r="E11" s="10"/>
      <c r="F11" s="10"/>
      <c r="G11" s="10"/>
    </row>
    <row r="12" spans="1:13">
      <c r="A12" s="9" t="s">
        <v>120</v>
      </c>
      <c r="B12" s="9">
        <v>1</v>
      </c>
      <c r="C12" s="9" t="s">
        <v>121</v>
      </c>
      <c r="D12" s="9" t="s">
        <v>122</v>
      </c>
      <c r="E12" s="9"/>
      <c r="F12" s="9" t="s">
        <v>122</v>
      </c>
      <c r="G12" s="9"/>
    </row>
    <row r="13" spans="1:13">
      <c r="A13" s="9" t="s">
        <v>69</v>
      </c>
      <c r="B13" s="9"/>
      <c r="C13" s="9" t="s">
        <v>119</v>
      </c>
      <c r="D13" s="9"/>
      <c r="E13" s="9" t="s">
        <v>119</v>
      </c>
      <c r="F13" s="9"/>
      <c r="G13" s="9"/>
    </row>
    <row r="14" spans="1:13">
      <c r="A14" s="9" t="s">
        <v>123</v>
      </c>
      <c r="B14" s="9"/>
      <c r="C14" s="9"/>
      <c r="D14" s="9"/>
      <c r="E14" s="9"/>
      <c r="F14" s="9"/>
      <c r="G14" s="9"/>
    </row>
    <row r="15" spans="1:13">
      <c r="E15" s="7" t="s">
        <v>124</v>
      </c>
      <c r="F15" s="7">
        <f>SUM(F4,F5,F8,F9)</f>
        <v>7728</v>
      </c>
    </row>
    <row r="16" spans="1:13">
      <c r="A16" s="5" t="s">
        <v>125</v>
      </c>
    </row>
    <row r="17" spans="1:7">
      <c r="A17" s="9" t="s">
        <v>126</v>
      </c>
      <c r="B17" s="10">
        <v>240</v>
      </c>
      <c r="C17" s="10"/>
      <c r="D17" s="10"/>
      <c r="E17" s="10"/>
      <c r="F17" s="10"/>
      <c r="G17" s="10"/>
    </row>
    <row r="19" spans="1:7">
      <c r="A19" s="5" t="s">
        <v>127</v>
      </c>
    </row>
    <row r="20" spans="1:7">
      <c r="A20" s="9" t="s">
        <v>21</v>
      </c>
      <c r="B20" s="10" t="s">
        <v>128</v>
      </c>
      <c r="C20" s="10"/>
      <c r="D20" s="10"/>
      <c r="E20" s="10"/>
      <c r="F20" s="10"/>
      <c r="G20" s="10">
        <v>4</v>
      </c>
    </row>
    <row r="21" spans="1:7">
      <c r="A21" s="9" t="s">
        <v>24</v>
      </c>
      <c r="B21" s="7">
        <f>SUM(B5:B7)*0.05</f>
        <v>4365.6000000000004</v>
      </c>
      <c r="C21" s="10"/>
      <c r="D21" s="10"/>
      <c r="E21" s="10"/>
      <c r="F21" s="10"/>
      <c r="G21" s="10"/>
    </row>
    <row r="22" spans="1:7">
      <c r="A22" s="9" t="s">
        <v>27</v>
      </c>
      <c r="B22" s="10"/>
      <c r="C22" s="10"/>
      <c r="D22" s="10"/>
      <c r="E22" s="10"/>
      <c r="F22" s="10"/>
      <c r="G22" s="10"/>
    </row>
    <row r="23" spans="1:7">
      <c r="A23" s="9" t="s">
        <v>123</v>
      </c>
      <c r="B23" s="9"/>
      <c r="C23" s="9"/>
      <c r="D23" s="9"/>
      <c r="E23" s="9"/>
      <c r="F23" s="9"/>
      <c r="G23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333D121A511B9E44B52EA952C2C865A2" ma:contentTypeVersion="5" ma:contentTypeDescription=" " ma:contentTypeScope="" ma:versionID="2518a352dcf3037daea53a694122563d">
  <xsd:schema xmlns:xsd="http://www.w3.org/2001/XMLSchema" xmlns:xs="http://www.w3.org/2001/XMLSchema" xmlns:p="http://schemas.microsoft.com/office/2006/metadata/properties" xmlns:ns2="d5266bad-16c6-4054-9d18-eef87d8dea37" xmlns:ns3="8407bc22-292c-4136-a118-d51f9c13f3ba" targetNamespace="http://schemas.microsoft.com/office/2006/metadata/properties" ma:root="true" ma:fieldsID="b8cae6de67ee9da398317c2710a58464" ns2:_="" ns3:_="">
    <xsd:import namespace="d5266bad-16c6-4054-9d18-eef87d8dea37"/>
    <xsd:import namespace="8407bc22-292c-4136-a118-d51f9c13f3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66bad-16c6-4054-9d18-eef87d8dea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4e81de2f-cd49-44c5-bc1e-a53ab2d2437f}" ma:internalName="TaxCatchAll" ma:showField="CatchAllData" ma:web="d5266bad-16c6-4054-9d18-eef87d8de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4e81de2f-cd49-44c5-bc1e-a53ab2d2437f}" ma:internalName="TaxCatchAllLabel" ma:readOnly="true" ma:showField="CatchAllDataLabel" ma:web="d5266bad-16c6-4054-9d18-eef87d8de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7bc22-292c-4136-a118-d51f9c13f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9ab48ff457747d2978187f0c89531d3 xmlns="d5266bad-16c6-4054-9d18-eef87d8dea37">
      <Terms xmlns="http://schemas.microsoft.com/office/infopath/2007/PartnerControls"/>
    </m9ab48ff457747d2978187f0c89531d3>
    <TaxCatchAll xmlns="d5266bad-16c6-4054-9d18-eef87d8dea37" xsi:nil="true"/>
    <PH_ApprovalStatus xmlns="d5266bad-16c6-4054-9d18-eef87d8dea37">Draft</PH_ApprovalStatus>
    <PH_ApprovalComments xmlns="d5266bad-16c6-4054-9d18-eef87d8dea37" xsi:nil="true"/>
    <_dlc_DocId xmlns="d5266bad-16c6-4054-9d18-eef87d8dea37">3VEK4K26N7DQ-1520765878-116</_dlc_DocId>
    <_dlc_DocIdUrl xmlns="d5266bad-16c6-4054-9d18-eef87d8dea37">
      <Url>https://arcadiso365.sharepoint.com/teams/ch-103056978/_layouts/15/DocIdRedir.aspx?ID=3VEK4K26N7DQ-1520765878-116</Url>
      <Description>3VEK4K26N7DQ-1520765878-116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5B1F5E-EBF3-433E-B933-1292C2A1CB85}"/>
</file>

<file path=customXml/itemProps2.xml><?xml version="1.0" encoding="utf-8"?>
<ds:datastoreItem xmlns:ds="http://schemas.openxmlformats.org/officeDocument/2006/customXml" ds:itemID="{F30C12B1-0B1B-4E1D-8D19-7C6B0CFABD56}"/>
</file>

<file path=customXml/itemProps3.xml><?xml version="1.0" encoding="utf-8"?>
<ds:datastoreItem xmlns:ds="http://schemas.openxmlformats.org/officeDocument/2006/customXml" ds:itemID="{55CF61EB-1C6B-4718-B49E-383B324B9735}"/>
</file>

<file path=customXml/itemProps4.xml><?xml version="1.0" encoding="utf-8"?>
<ds:datastoreItem xmlns:ds="http://schemas.openxmlformats.org/officeDocument/2006/customXml" ds:itemID="{F273CBF4-16A3-4FB6-AE2F-B80FFBBCC7AE}"/>
</file>

<file path=customXml/itemProps5.xml><?xml version="1.0" encoding="utf-8"?>
<ds:datastoreItem xmlns:ds="http://schemas.openxmlformats.org/officeDocument/2006/customXml" ds:itemID="{FE590468-D57C-4C46-B3F3-624380408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Sundert, Cynthia</dc:creator>
  <cp:keywords/>
  <dc:description/>
  <cp:lastModifiedBy/>
  <cp:revision/>
  <dcterms:created xsi:type="dcterms:W3CDTF">2025-02-05T08:09:52Z</dcterms:created>
  <dcterms:modified xsi:type="dcterms:W3CDTF">2026-04-08T11:51:26Z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0x010100B461F6A611BD4B3683134864140FA54600333D121A511B9E44B52EA952C2C865A2</vt:lpwstr>
  </property>
  <property fmtid="{D5CDD505-2E9C-101B-9397-08002B2CF9AE}" pid="3" name="_dlc_DocIdItemGuid">
    <vt:lpwstr>e9ac9786-9adf-4e4a-a860-be81751a20af</vt:lpwstr>
  </property>
  <property fmtid="{D5CDD505-2E9C-101B-9397-08002B2CF9AE}" pid="4" name="PH_DocumentType">
    <vt:lpwstr/>
  </property>
</Properties>
</file>