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ster Samenvatting" sheetId="1" state="visible" r:id="rId1"/>
    <sheet xmlns:r="http://schemas.openxmlformats.org/officeDocument/2006/relationships" name="Lijsten" sheetId="2" state="visible" r:id="rId2"/>
    <sheet xmlns:r="http://schemas.openxmlformats.org/officeDocument/2006/relationships" name="Stavaza Secretariaat" sheetId="3" state="visible" r:id="rId3"/>
    <sheet xmlns:r="http://schemas.openxmlformats.org/officeDocument/2006/relationships" name="Samenvatting Secretariaat" sheetId="4" state="visible" r:id="rId4"/>
    <sheet xmlns:r="http://schemas.openxmlformats.org/officeDocument/2006/relationships" name="Stavaza Financien" sheetId="5" state="visible" r:id="rId5"/>
    <sheet xmlns:r="http://schemas.openxmlformats.org/officeDocument/2006/relationships" name="Samenvatting Financien" sheetId="6" state="visible" r:id="rId6"/>
    <sheet xmlns:r="http://schemas.openxmlformats.org/officeDocument/2006/relationships" name="Stavaza GST" sheetId="7" state="visible" r:id="rId7"/>
    <sheet xmlns:r="http://schemas.openxmlformats.org/officeDocument/2006/relationships" name="Samenvatting GST" sheetId="8" state="visible" r:id="rId8"/>
    <sheet xmlns:r="http://schemas.openxmlformats.org/officeDocument/2006/relationships" name="Stavaza GMT_GET_ICT" sheetId="9" state="visible" r:id="rId9"/>
    <sheet xmlns:r="http://schemas.openxmlformats.org/officeDocument/2006/relationships" name="Samenvatting GMT_GET_ICT" sheetId="10" state="visible" r:id="rId10"/>
    <sheet xmlns:r="http://schemas.openxmlformats.org/officeDocument/2006/relationships" name="Stavaza GLT_Leos" sheetId="11" state="visible" r:id="rId11"/>
    <sheet xmlns:r="http://schemas.openxmlformats.org/officeDocument/2006/relationships" name="Samenvatting GLT_Leos" sheetId="12" state="visible" r:id="rId12"/>
    <sheet xmlns:r="http://schemas.openxmlformats.org/officeDocument/2006/relationships" name="Stavaza Jeugd" sheetId="13" state="visible" r:id="rId13"/>
    <sheet xmlns:r="http://schemas.openxmlformats.org/officeDocument/2006/relationships" name="Samenvatting Jeugd" sheetId="14" state="visible" r:id="rId14"/>
    <sheet xmlns:r="http://schemas.openxmlformats.org/officeDocument/2006/relationships" name="Toelichting Master" sheetId="15" state="visible" r:id="rId15"/>
  </sheets>
  <definedNames>
    <definedName name="_Portefeuille">'Lijsten'!$A$4:$A$51</definedName>
    <definedName name="_Status">'Lijsten'!$B$4:$B$51</definedName>
    <definedName name="_Prioriteit">'Lijsten'!$C$4:$C$51</definedName>
    <definedName name="_Categorie">'Lijsten'!$D$4:$D$51</definedName>
    <definedName name="_Commissie">'Lijsten'!$E$4:$E$51</definedName>
    <definedName name="_Houder">'Lijsten'!$F$4:$F$51</definedName>
    <definedName name="_Club">'Lijsten'!$G$4:$G$51</definedName>
    <definedName name="_xlnm.Print_Titles" localSheetId="2">'Stavaza Secretariaat'!$1:$8</definedName>
    <definedName name="_xlnm.Print_Titles" localSheetId="4">'Stavaza Financien'!$1:$8</definedName>
    <definedName name="_xlnm.Print_Titles" localSheetId="6">'Stavaza GST'!$1:$8</definedName>
    <definedName name="_xlnm.Print_Titles" localSheetId="8">'Stavaza GMT_GET_ICT'!$1:$8</definedName>
    <definedName name="_xlnm.Print_Titles" localSheetId="10">'Stavaza GLT_Leos'!$1:$8</definedName>
    <definedName name="_xlnm.Print_Titles" localSheetId="12">'Stavaza Jeugd'!$1:$8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-yyyy"/>
  </numFmts>
  <fonts count="24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6B7280"/>
      <sz val="10"/>
    </font>
    <font>
      <name val="Calibri"/>
      <b val="1"/>
      <color rgb="00FFFFFF"/>
      <sz val="11"/>
    </font>
    <font>
      <name val="Calibri"/>
      <color rgb="001F2937"/>
      <sz val="11"/>
    </font>
    <font>
      <name val="Calibri"/>
      <b val="1"/>
      <color rgb="00FFFFFF"/>
      <sz val="20"/>
    </font>
    <font>
      <name val="Calibri"/>
      <color rgb="00FFFFFF"/>
      <sz val="14"/>
    </font>
    <font>
      <name val="Calibri"/>
      <b val="1"/>
      <color rgb="00003366"/>
      <sz val="11"/>
    </font>
    <font>
      <name val="Calibri"/>
      <color rgb="001F2937"/>
      <sz val="10"/>
    </font>
    <font>
      <name val="Calibri"/>
      <b val="1"/>
      <color rgb="00003366"/>
      <sz val="10"/>
    </font>
    <font>
      <name val="Calibri"/>
      <b val="1"/>
      <color rgb="00FFFFFF"/>
      <sz val="18"/>
    </font>
    <font>
      <name val="Calibri"/>
      <b val="1"/>
      <color rgb="001F2937"/>
      <sz val="12"/>
    </font>
    <font>
      <name val="Calibri"/>
      <color rgb="001F2937"/>
      <sz val="12"/>
    </font>
    <font>
      <name val="Calibri"/>
      <b val="1"/>
      <color rgb="00FFFFFF"/>
      <sz val="13"/>
    </font>
    <font>
      <name val="Calibri"/>
      <b val="1"/>
      <color rgb="001F2937"/>
      <sz val="14"/>
    </font>
    <font>
      <name val="Calibri"/>
      <b val="1"/>
      <color rgb="00EF4444"/>
      <sz val="16"/>
    </font>
    <font>
      <name val="Calibri"/>
      <b val="1"/>
      <color rgb="00F59E0B"/>
      <sz val="16"/>
    </font>
    <font>
      <name val="Calibri"/>
      <b val="1"/>
      <color rgb="00FFFFFF"/>
      <sz val="16"/>
    </font>
    <font>
      <name val="Calibri"/>
      <b val="1"/>
      <color rgb="001F2937"/>
      <sz val="16"/>
    </font>
    <font>
      <name val="Calibri"/>
      <b val="1"/>
      <color rgb="00003366"/>
      <sz val="16"/>
    </font>
    <font>
      <name val="Calibri"/>
      <b val="1"/>
      <color rgb="001F2937"/>
      <sz val="11"/>
    </font>
    <font>
      <name val="Calibri"/>
      <b val="1"/>
      <color rgb="003B82F6"/>
      <sz val="14"/>
    </font>
    <font>
      <name val="Calibri"/>
      <b val="1"/>
      <color rgb="003B82F6"/>
      <sz val="16"/>
    </font>
    <font>
      <name val="Calibri"/>
      <b val="1"/>
      <color rgb="00FFFFFF"/>
      <sz val="12"/>
    </font>
  </fonts>
  <fills count="12">
    <fill>
      <patternFill/>
    </fill>
    <fill>
      <patternFill patternType="gray125"/>
    </fill>
    <fill>
      <patternFill patternType="solid">
        <fgColor rgb="00003366"/>
        <bgColor rgb="00003366"/>
      </patternFill>
    </fill>
    <fill>
      <patternFill patternType="solid">
        <fgColor rgb="00335599"/>
        <bgColor rgb="00335599"/>
      </patternFill>
    </fill>
    <fill>
      <patternFill patternType="solid">
        <fgColor rgb="00F8F9FA"/>
        <bgColor rgb="00F8F9FA"/>
      </patternFill>
    </fill>
    <fill>
      <patternFill patternType="solid">
        <fgColor rgb="00F3F4F6"/>
        <bgColor rgb="00F3F4F6"/>
      </patternFill>
    </fill>
    <fill>
      <patternFill patternType="solid">
        <fgColor rgb="0000A859"/>
        <bgColor rgb="0000A859"/>
      </patternFill>
    </fill>
    <fill>
      <patternFill patternType="solid">
        <fgColor rgb="00F59E0B"/>
        <bgColor rgb="00F59E0B"/>
      </patternFill>
    </fill>
    <fill>
      <patternFill patternType="solid">
        <fgColor rgb="00EF4444"/>
        <bgColor rgb="00EF4444"/>
      </patternFill>
    </fill>
    <fill>
      <patternFill patternType="solid">
        <fgColor rgb="009CA3AF"/>
        <bgColor rgb="009CA3AF"/>
      </patternFill>
    </fill>
    <fill>
      <patternFill patternType="solid">
        <fgColor rgb="003B82F6"/>
        <bgColor rgb="003B82F6"/>
      </patternFill>
    </fill>
    <fill>
      <patternFill patternType="solid">
        <fgColor rgb="00FEF3C7"/>
        <bgColor rgb="00FEF3C7"/>
      </patternFill>
    </fill>
  </fills>
  <borders count="4">
    <border>
      <left/>
      <right/>
      <top/>
      <bottom/>
      <diagonal/>
    </border>
    <border>
      <left style="thin">
        <color rgb="00003366"/>
      </left>
      <right style="thin">
        <color rgb="00003366"/>
      </right>
      <top style="thin">
        <color rgb="00003366"/>
      </top>
      <bottom style="thin">
        <color rgb="00003366"/>
      </bottom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  <border>
      <left style="medium">
        <color rgb="00003366"/>
      </left>
      <right style="medium">
        <color rgb="00003366"/>
      </right>
      <top style="medium">
        <color rgb="00003366"/>
      </top>
      <bottom style="medium">
        <color rgb="00003366"/>
      </bottom>
    </border>
  </borders>
  <cellStyleXfs count="1">
    <xf numFmtId="0" fontId="0" fillId="0" borderId="0"/>
  </cellStyleXfs>
  <cellXfs count="65">
    <xf numFmtId="0" fontId="0" fillId="0" borderId="0" pivotButton="0" quotePrefix="0" xfId="0"/>
    <xf numFmtId="0" fontId="5" fillId="10" borderId="0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 wrapText="1"/>
    </xf>
    <xf numFmtId="164" fontId="11" fillId="0" borderId="0" applyAlignment="1" pivotButton="0" quotePrefix="0" xfId="0">
      <alignment horizontal="left" vertical="center" wrapText="1"/>
    </xf>
    <xf numFmtId="164" fontId="12" fillId="0" borderId="0" applyAlignment="1" pivotButton="0" quotePrefix="0" xfId="0">
      <alignment horizontal="left" vertical="center" wrapText="1"/>
    </xf>
    <xf numFmtId="0" fontId="1" fillId="10" borderId="0" applyAlignment="1" pivotButton="0" quotePrefix="0" xfId="0">
      <alignment horizontal="center" vertical="center" wrapText="1"/>
    </xf>
    <xf numFmtId="0" fontId="7" fillId="4" borderId="2" applyAlignment="1" pivotButton="0" quotePrefix="0" xfId="0">
      <alignment horizontal="center" vertical="center" wrapText="1"/>
    </xf>
    <xf numFmtId="0" fontId="20" fillId="0" borderId="2" applyAlignment="1" pivotButton="0" quotePrefix="0" xfId="0">
      <alignment horizontal="left" vertical="center" wrapText="1"/>
    </xf>
    <xf numFmtId="0" fontId="11" fillId="6" borderId="2" applyAlignment="1" pivotButton="0" quotePrefix="0" xfId="0">
      <alignment horizontal="center" vertical="center" wrapText="1"/>
    </xf>
    <xf numFmtId="0" fontId="11" fillId="7" borderId="2" applyAlignment="1" pivotButton="0" quotePrefix="0" xfId="0">
      <alignment horizontal="center" vertical="center" wrapText="1"/>
    </xf>
    <xf numFmtId="0" fontId="11" fillId="8" borderId="2" applyAlignment="1" pivotButton="0" quotePrefix="0" xfId="0">
      <alignment horizontal="center" vertical="center" wrapText="1"/>
    </xf>
    <xf numFmtId="0" fontId="11" fillId="9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 wrapText="1"/>
    </xf>
    <xf numFmtId="0" fontId="21" fillId="6" borderId="2" applyAlignment="1" pivotButton="0" quotePrefix="0" xfId="0">
      <alignment horizontal="center" vertical="center" wrapText="1"/>
    </xf>
    <xf numFmtId="0" fontId="21" fillId="7" borderId="2" applyAlignment="1" pivotButton="0" quotePrefix="0" xfId="0">
      <alignment horizontal="center" vertical="center" wrapText="1"/>
    </xf>
    <xf numFmtId="0" fontId="21" fillId="8" borderId="2" applyAlignment="1" pivotButton="0" quotePrefix="0" xfId="0">
      <alignment horizontal="center" vertical="center" wrapText="1"/>
    </xf>
    <xf numFmtId="0" fontId="21" fillId="9" borderId="2" applyAlignment="1" pivotButton="0" quotePrefix="0" xfId="0">
      <alignment horizontal="center" vertical="center" wrapText="1"/>
    </xf>
    <xf numFmtId="0" fontId="11" fillId="10" borderId="2" applyAlignment="1" pivotButton="0" quotePrefix="0" xfId="0">
      <alignment horizontal="center" vertical="center" wrapText="1"/>
    </xf>
    <xf numFmtId="0" fontId="21" fillId="10" borderId="2" applyAlignment="1" pivotButton="0" quotePrefix="0" xfId="0">
      <alignment horizontal="center" vertical="center" wrapText="1"/>
    </xf>
    <xf numFmtId="0" fontId="11" fillId="11" borderId="2" applyAlignment="1" pivotButton="0" quotePrefix="0" xfId="0">
      <alignment horizontal="center" vertical="center" wrapText="1"/>
    </xf>
    <xf numFmtId="0" fontId="21" fillId="11" borderId="2" applyAlignment="1" pivotButton="0" quotePrefix="0" xfId="0">
      <alignment horizontal="center" vertical="center" wrapText="1"/>
    </xf>
    <xf numFmtId="0" fontId="22" fillId="0" borderId="2" applyAlignment="1" pivotButton="0" quotePrefix="0" xfId="0">
      <alignment horizontal="center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center" vertical="center" wrapText="1"/>
    </xf>
    <xf numFmtId="0" fontId="6" fillId="3" borderId="0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left" vertical="center" wrapText="1"/>
    </xf>
    <xf numFmtId="164" fontId="4" fillId="4" borderId="2" applyAlignment="1" pivotButton="0" quotePrefix="0" xfId="0">
      <alignment horizontal="left" vertical="center" wrapText="1"/>
    </xf>
    <xf numFmtId="0" fontId="2" fillId="4" borderId="0" applyAlignment="1" pivotButton="0" quotePrefix="0" xfId="0">
      <alignment horizontal="left" vertical="center" wrapText="1"/>
    </xf>
    <xf numFmtId="0" fontId="3" fillId="2" borderId="3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center" vertical="center" wrapText="1"/>
    </xf>
    <xf numFmtId="0" fontId="8" fillId="0" borderId="2" applyAlignment="1" pivotButton="0" quotePrefix="0" xfId="0">
      <alignment horizontal="left" vertical="top" wrapText="1"/>
    </xf>
    <xf numFmtId="164" fontId="8" fillId="0" borderId="2" applyAlignment="1" pivotButton="0" quotePrefix="0" xfId="0">
      <alignment horizontal="left" vertical="top" wrapText="1"/>
    </xf>
    <xf numFmtId="0" fontId="9" fillId="5" borderId="2" applyAlignment="1" pivotButton="0" quotePrefix="0" xfId="0">
      <alignment horizontal="center" vertical="center" wrapText="1"/>
    </xf>
    <xf numFmtId="0" fontId="8" fillId="5" borderId="2" applyAlignment="1" pivotButton="0" quotePrefix="0" xfId="0">
      <alignment horizontal="left" vertical="top" wrapText="1"/>
    </xf>
    <xf numFmtId="164" fontId="8" fillId="5" borderId="2" applyAlignment="1" pivotButton="0" quotePrefix="0" xfId="0">
      <alignment horizontal="left" vertical="top" wrapText="1"/>
    </xf>
    <xf numFmtId="0" fontId="10" fillId="2" borderId="0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left" vertical="center" wrapText="1"/>
    </xf>
    <xf numFmtId="0" fontId="13" fillId="2" borderId="0" applyAlignment="1" pivotButton="0" quotePrefix="0" xfId="0">
      <alignment horizontal="center" vertical="center" wrapText="1"/>
    </xf>
    <xf numFmtId="0" fontId="14" fillId="0" borderId="2" applyAlignment="1" pivotButton="0" quotePrefix="0" xfId="0">
      <alignment horizontal="center" vertical="center" wrapText="1"/>
    </xf>
    <xf numFmtId="0" fontId="14" fillId="6" borderId="2" applyAlignment="1" pivotButton="0" quotePrefix="0" xfId="0">
      <alignment horizontal="center" vertical="center" wrapText="1"/>
    </xf>
    <xf numFmtId="0" fontId="4" fillId="6" borderId="2" applyAlignment="1" pivotButton="0" quotePrefix="0" xfId="0">
      <alignment horizontal="center" vertical="center" wrapText="1"/>
    </xf>
    <xf numFmtId="0" fontId="14" fillId="7" borderId="2" applyAlignment="1" pivotButton="0" quotePrefix="0" xfId="0">
      <alignment horizontal="center" vertical="center" wrapText="1"/>
    </xf>
    <xf numFmtId="0" fontId="4" fillId="7" borderId="2" applyAlignment="1" pivotButton="0" quotePrefix="0" xfId="0">
      <alignment horizontal="center" vertical="center" wrapText="1"/>
    </xf>
    <xf numFmtId="0" fontId="14" fillId="8" borderId="2" applyAlignment="1" pivotButton="0" quotePrefix="0" xfId="0">
      <alignment horizontal="center" vertical="center" wrapText="1"/>
    </xf>
    <xf numFmtId="0" fontId="4" fillId="8" borderId="2" applyAlignment="1" pivotButton="0" quotePrefix="0" xfId="0">
      <alignment horizontal="center" vertical="center" wrapText="1"/>
    </xf>
    <xf numFmtId="0" fontId="14" fillId="9" borderId="2" applyAlignment="1" pivotButton="0" quotePrefix="0" xfId="0">
      <alignment horizontal="center" vertical="center" wrapText="1"/>
    </xf>
    <xf numFmtId="0" fontId="4" fillId="9" borderId="2" applyAlignment="1" pivotButton="0" quotePrefix="0" xfId="0">
      <alignment horizontal="center" vertical="center" wrapText="1"/>
    </xf>
    <xf numFmtId="0" fontId="15" fillId="8" borderId="2" applyAlignment="1" pivotButton="0" quotePrefix="0" xfId="0">
      <alignment horizontal="center" vertical="center" wrapText="1"/>
    </xf>
    <xf numFmtId="0" fontId="16" fillId="7" borderId="2" applyAlignment="1" pivotButton="0" quotePrefix="0" xfId="0">
      <alignment horizontal="center" vertical="center" wrapText="1"/>
    </xf>
    <xf numFmtId="0" fontId="14" fillId="10" borderId="2" applyAlignment="1" pivotButton="0" quotePrefix="0" xfId="0">
      <alignment horizontal="center" vertical="center" wrapText="1"/>
    </xf>
    <xf numFmtId="0" fontId="4" fillId="10" borderId="2" applyAlignment="1" pivotButton="0" quotePrefix="0" xfId="0">
      <alignment horizontal="center" vertical="center" wrapText="1"/>
    </xf>
    <xf numFmtId="0" fontId="17" fillId="8" borderId="2" applyAlignment="1" pivotButton="0" quotePrefix="0" xfId="0">
      <alignment horizontal="center" vertical="center" wrapText="1"/>
    </xf>
    <xf numFmtId="0" fontId="17" fillId="7" borderId="2" applyAlignment="1" pivotButton="0" quotePrefix="0" xfId="0">
      <alignment horizontal="center" vertical="center" wrapText="1"/>
    </xf>
    <xf numFmtId="0" fontId="18" fillId="11" borderId="2" applyAlignment="1" pivotButton="0" quotePrefix="0" xfId="0">
      <alignment horizontal="center" vertical="center" wrapText="1"/>
    </xf>
    <xf numFmtId="0" fontId="4" fillId="11" borderId="2" applyAlignment="1" pivotButton="0" quotePrefix="0" xfId="0">
      <alignment horizontal="center" vertical="center" wrapText="1"/>
    </xf>
    <xf numFmtId="0" fontId="19" fillId="4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center" vertical="center" wrapText="1"/>
    </xf>
    <xf numFmtId="0" fontId="17" fillId="2" borderId="0" applyAlignment="1" pivotButton="0" quotePrefix="0" xfId="0">
      <alignment horizontal="center" vertical="center" wrapText="1"/>
    </xf>
    <xf numFmtId="0" fontId="23" fillId="2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left" vertical="top" wrapText="1"/>
    </xf>
  </cellXfs>
  <cellStyles count="1">
    <cellStyle name="Normal" xfId="0" builtinId="0" hidden="0"/>
  </cellStyles>
  <dxfs count="8">
    <dxf>
      <font>
        <name val="Calibri"/>
        <b val="1"/>
        <color rgb="00FFFFFF"/>
        <sz val="10"/>
      </font>
      <fill>
        <patternFill patternType="solid">
          <fgColor rgb="0000A859"/>
          <bgColor rgb="0000A859"/>
        </patternFill>
      </fill>
    </dxf>
    <dxf>
      <font>
        <name val="Calibri"/>
        <b val="1"/>
        <color rgb="00FFFFFF"/>
        <sz val="10"/>
      </font>
      <fill>
        <patternFill patternType="solid">
          <fgColor rgb="00F59E0B"/>
          <bgColor rgb="00F59E0B"/>
        </patternFill>
      </fill>
    </dxf>
    <dxf>
      <font>
        <name val="Calibri"/>
        <b val="1"/>
        <color rgb="00FFFFFF"/>
        <sz val="10"/>
      </font>
      <fill>
        <patternFill patternType="solid">
          <fgColor rgb="00EF4444"/>
          <bgColor rgb="00EF4444"/>
        </patternFill>
      </fill>
    </dxf>
    <dxf>
      <font>
        <name val="Calibri"/>
        <b val="1"/>
        <color rgb="00FFFFFF"/>
        <sz val="10"/>
      </font>
      <fill>
        <patternFill patternType="solid">
          <fgColor rgb="003B82F6"/>
          <bgColor rgb="003B82F6"/>
        </patternFill>
      </fill>
    </dxf>
    <dxf>
      <font>
        <name val="Calibri"/>
        <b val="1"/>
        <color rgb="00FFFFFF"/>
        <sz val="10"/>
      </font>
      <fill>
        <patternFill patternType="solid">
          <fgColor rgb="009CA3AF"/>
          <bgColor rgb="009CA3AF"/>
        </patternFill>
      </fill>
    </dxf>
    <dxf>
      <font>
        <name val="Calibri"/>
        <color rgb="001F2937"/>
        <sz val="10"/>
      </font>
      <fill>
        <patternFill patternType="solid">
          <fgColor rgb="00FEF3C7"/>
          <bgColor rgb="00FEF3C7"/>
        </patternFill>
      </fill>
    </dxf>
    <dxf>
      <font>
        <name val="Calibri"/>
        <b val="1"/>
        <color rgb="00EF4444"/>
        <sz val="10"/>
      </font>
    </dxf>
    <dxf>
      <font>
        <name val="Calibri"/>
        <color rgb="00F59E0B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3B82F6"/>
    <outlinePr summaryBelow="1" summaryRight="1"/>
    <pageSetUpPr fitToPage="1"/>
  </sheetPr>
  <dimension ref="B2:I5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5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42" customHeight="1">
      <c r="B2" s="1" t="inlineStr">
        <is>
          <t>MASTER SAMENVATTING — Alle Portefeuilles</t>
        </is>
      </c>
    </row>
    <row r="3" ht="28" customHeight="1">
      <c r="B3" s="2" t="inlineStr">
        <is>
          <t>Lions MD110 Nederland — Gouverneursraad 2026-2027 — Geconsolideerd Overzicht</t>
        </is>
      </c>
    </row>
    <row r="5">
      <c r="B5" s="3" t="inlineStr">
        <is>
          <t>Vergaderdatum:</t>
        </is>
      </c>
      <c r="C5" s="4">
        <f>'Stavaza Secretariaat'!B4</f>
        <v/>
      </c>
    </row>
    <row r="6">
      <c r="B6" s="3" t="inlineStr">
        <is>
          <t>Datum samengesteld:</t>
        </is>
      </c>
      <c r="C6" s="5">
        <f>'Stavaza Secretariaat'!B5</f>
        <v/>
      </c>
    </row>
    <row r="8" ht="30" customHeight="1">
      <c r="B8" s="6" t="inlineStr">
        <is>
          <t>STATUS VERDELING PER POORTEFEUILLE</t>
        </is>
      </c>
    </row>
    <row r="9" ht="28" customHeight="1">
      <c r="B9" s="7" t="inlineStr">
        <is>
          <t>Portefeuille</t>
        </is>
      </c>
      <c r="C9" s="7" t="inlineStr">
        <is>
          <t>Groen</t>
        </is>
      </c>
      <c r="D9" s="7" t="inlineStr">
        <is>
          <t>Geel</t>
        </is>
      </c>
      <c r="E9" s="7" t="inlineStr">
        <is>
          <t>Rood</t>
        </is>
      </c>
      <c r="F9" s="7" t="inlineStr">
        <is>
          <t>N.v.t.</t>
        </is>
      </c>
      <c r="G9" s="7" t="inlineStr">
        <is>
          <t>Totaal items</t>
        </is>
      </c>
    </row>
    <row r="10" ht="28" customHeight="1">
      <c r="B10" s="8" t="inlineStr">
        <is>
          <t>Secretariaat</t>
        </is>
      </c>
      <c r="C10" s="9" t="inlineStr">
        <is>
          <t>COUNTIF('Stavaza Secretariaat'!D9:D28,"Groen")</t>
        </is>
      </c>
      <c r="D10" s="10" t="inlineStr">
        <is>
          <t>COUNTIF('Stavaza Secretariaat'!D9:D28,"Geel")</t>
        </is>
      </c>
      <c r="E10" s="11" t="inlineStr">
        <is>
          <t>COUNTIF('Stavaza Secretariaat'!D9:D28,"Rood")</t>
        </is>
      </c>
      <c r="F10" s="12" t="inlineStr">
        <is>
          <t>COUNTIF('Stavaza Secretariaat'!D9:D28,"N.v.t.")</t>
        </is>
      </c>
    </row>
    <row r="11" ht="28" customHeight="1">
      <c r="B11" s="8" t="inlineStr">
        <is>
          <t>Financiën</t>
        </is>
      </c>
      <c r="C11" s="9" t="inlineStr">
        <is>
          <t>COUNTIF('Stavaza Financien'!D9:D28,"Groen")</t>
        </is>
      </c>
      <c r="D11" s="10" t="inlineStr">
        <is>
          <t>COUNTIF('Stavaza Financien'!D9:D28,"Geel")</t>
        </is>
      </c>
      <c r="E11" s="11" t="inlineStr">
        <is>
          <t>COUNTIF('Stavaza Financien'!D9:D28,"Rood")</t>
        </is>
      </c>
      <c r="F11" s="12" t="inlineStr">
        <is>
          <t>COUNTIF('Stavaza Financien'!D9:D28,"N.v.t.")</t>
        </is>
      </c>
    </row>
    <row r="12" ht="28" customHeight="1">
      <c r="B12" s="8" t="inlineStr">
        <is>
          <t>GST (Activiteiten)</t>
        </is>
      </c>
      <c r="C12" s="9" t="inlineStr">
        <is>
          <t>COUNTIF('Stavaza GST'!D9:D28,"Groen")</t>
        </is>
      </c>
      <c r="D12" s="10" t="inlineStr">
        <is>
          <t>COUNTIF('Stavaza GST'!D9:D28,"Geel")</t>
        </is>
      </c>
      <c r="E12" s="11" t="inlineStr">
        <is>
          <t>COUNTIF('Stavaza GST'!D9:D28,"Rood")</t>
        </is>
      </c>
      <c r="F12" s="12" t="inlineStr">
        <is>
          <t>COUNTIF('Stavaza GST'!D9:D28,"N.v.t.")</t>
        </is>
      </c>
    </row>
    <row r="13" ht="28" customHeight="1">
      <c r="B13" s="8" t="inlineStr">
        <is>
          <t>GMT, GET en ICT</t>
        </is>
      </c>
      <c r="C13" s="9" t="inlineStr">
        <is>
          <t>COUNTIF('Stavaza GMT_GET_ICT'!D9:D28,"Groen")</t>
        </is>
      </c>
      <c r="D13" s="10" t="inlineStr">
        <is>
          <t>COUNTIF('Stavaza GMT_GET_ICT'!D9:D28,"Geel")</t>
        </is>
      </c>
      <c r="E13" s="11" t="inlineStr">
        <is>
          <t>COUNTIF('Stavaza GMT_GET_ICT'!D9:D28,"Rood")</t>
        </is>
      </c>
      <c r="F13" s="12" t="inlineStr">
        <is>
          <t>COUNTIF('Stavaza GMT_GET_ICT'!D9:D28,"N.v.t.")</t>
        </is>
      </c>
    </row>
    <row r="14" ht="28" customHeight="1">
      <c r="B14" s="8" t="inlineStr">
        <is>
          <t>GLT en Leo's</t>
        </is>
      </c>
      <c r="C14" s="9" t="inlineStr">
        <is>
          <t>COUNTIF('Stavaza GLT_Leos'!D9:D28,"Groen")</t>
        </is>
      </c>
      <c r="D14" s="10" t="inlineStr">
        <is>
          <t>COUNTIF('Stavaza GLT_Leos'!D9:D28,"Geel")</t>
        </is>
      </c>
      <c r="E14" s="11" t="inlineStr">
        <is>
          <t>COUNTIF('Stavaza GLT_Leos'!D9:D28,"Rood")</t>
        </is>
      </c>
      <c r="F14" s="12" t="inlineStr">
        <is>
          <t>COUNTIF('Stavaza GLT_Leos'!D9:D28,"N.v.t.")</t>
        </is>
      </c>
    </row>
    <row r="15" ht="28" customHeight="1">
      <c r="B15" s="8" t="inlineStr">
        <is>
          <t>Jeugd</t>
        </is>
      </c>
      <c r="C15" s="9" t="inlineStr">
        <is>
          <t>COUNTIF('Stavaza Jeugd'!D9:D28,"Groen")</t>
        </is>
      </c>
      <c r="D15" s="10" t="inlineStr">
        <is>
          <t>COUNTIF('Stavaza Jeugd'!D9:D28,"Geel")</t>
        </is>
      </c>
      <c r="E15" s="11" t="inlineStr">
        <is>
          <t>COUNTIF('Stavaza Jeugd'!D9:D28,"Rood")</t>
        </is>
      </c>
      <c r="F15" s="12" t="inlineStr">
        <is>
          <t>COUNTIF('Stavaza Jeugd'!D9:D28,"N.v.t.")</t>
        </is>
      </c>
    </row>
    <row r="16" ht="30" customHeight="1">
      <c r="B16" s="13" t="inlineStr">
        <is>
          <t>TOTAAL</t>
        </is>
      </c>
      <c r="C16" s="14">
        <f>COUNTIF('Stavaza Secretariaat'!D9:D28,"Groen")+COUNTIF('Stavaza Financien'!D9:D28,"Groen")+COUNTIF('Stavaza GST'!D9:D28,"Groen")+COUNTIF('Stavaza GMT_GET_ICT'!D9:D28,"Groen")+COUNTIF('Stavaza GLT_Leos'!D9:D28,"Groen")+COUNTIF('Stavaza Jeugd'!D9:D28,"Groen")</f>
        <v/>
      </c>
      <c r="D16" s="15">
        <f>COUNTIF('Stavaza Secretariaat'!D9:D28,"Geel")+COUNTIF('Stavaza Financien'!D9:D28,"Geel")+COUNTIF('Stavaza GST'!D9:D28,"Geel")+COUNTIF('Stavaza GMT_GET_ICT'!D9:D28,"Geel")+COUNTIF('Stavaza GLT_Leos'!D9:D28,"Geel")+COUNTIF('Stavaza Jeugd'!D9:D28,"Geel")</f>
        <v/>
      </c>
      <c r="E16" s="16">
        <f>COUNTIF('Stavaza Secretariaat'!D9:D28,"Rood")+COUNTIF('Stavaza Financien'!D9:D28,"Rood")+COUNTIF('Stavaza GST'!D9:D28,"Rood")+COUNTIF('Stavaza GMT_GET_ICT'!D9:D28,"Rood")+COUNTIF('Stavaza GLT_Leos'!D9:D28,"Rood")+COUNTIF('Stavaza Jeugd'!D9:D28,"Rood")</f>
        <v/>
      </c>
      <c r="F16" s="17">
        <f>COUNTIF('Stavaza Secretariaat'!D9:D28,"N.v.t.")+COUNTIF('Stavaza Financien'!D9:D28,"N.v.t.")+COUNTIF('Stavaza GST'!D9:D28,"N.v.t.")+COUNTIF('Stavaza GMT_GET_ICT'!D9:D28,"N.v.t.")+COUNTIF('Stavaza GLT_Leos'!D9:D28,"N.v.t.")+COUNTIF('Stavaza Jeugd'!D9:D28,"N.v.t.")</f>
        <v/>
      </c>
    </row>
    <row r="18" ht="30" customHeight="1">
      <c r="B18" s="6" t="inlineStr">
        <is>
          <t>ESCALATIES NAAR GOUVERNEURSRAAD PER POORTEFEUILLE</t>
        </is>
      </c>
    </row>
    <row r="19" ht="28" customHeight="1">
      <c r="B19" s="7" t="inlineStr">
        <is>
          <t>Portefeuille</t>
        </is>
      </c>
      <c r="C19" s="7" t="inlineStr">
        <is>
          <t>Escalaties (Ja)</t>
        </is>
      </c>
      <c r="D19" s="7" t="inlineStr">
        <is>
          <t>Overleg</t>
        </is>
      </c>
      <c r="E19" s="7" t="inlineStr">
        <is>
          <t>Totaal escalaties</t>
        </is>
      </c>
    </row>
    <row r="20" ht="28" customHeight="1">
      <c r="B20" s="8" t="inlineStr">
        <is>
          <t>Secretariaat</t>
        </is>
      </c>
      <c r="C20" s="11" t="inlineStr">
        <is>
          <t>COUNTIF('Stavaza Secretariaat'!L9:L28,"Ja")</t>
        </is>
      </c>
      <c r="D20" s="10" t="inlineStr">
        <is>
          <t>COUNTIF('Stavaza Secretariaat'!L9:L28,"Overleg")</t>
        </is>
      </c>
    </row>
    <row r="21" ht="28" customHeight="1">
      <c r="B21" s="8" t="inlineStr">
        <is>
          <t>Financiën</t>
        </is>
      </c>
      <c r="C21" s="11" t="inlineStr">
        <is>
          <t>COUNTIF('Stavaza Financien'!L9:L28,"Ja")</t>
        </is>
      </c>
      <c r="D21" s="10" t="inlineStr">
        <is>
          <t>COUNTIF('Stavaza Financien'!L9:L28,"Overleg")</t>
        </is>
      </c>
    </row>
    <row r="22" ht="28" customHeight="1">
      <c r="B22" s="8" t="inlineStr">
        <is>
          <t>GST (Activiteiten)</t>
        </is>
      </c>
      <c r="C22" s="11" t="inlineStr">
        <is>
          <t>COUNTIF('Stavaza GST'!L9:L28,"Ja")</t>
        </is>
      </c>
      <c r="D22" s="10" t="inlineStr">
        <is>
          <t>COUNTIF('Stavaza GST'!L9:L28,"Overleg")</t>
        </is>
      </c>
    </row>
    <row r="23" ht="28" customHeight="1">
      <c r="B23" s="8" t="inlineStr">
        <is>
          <t>GMT, GET en ICT</t>
        </is>
      </c>
      <c r="C23" s="11" t="inlineStr">
        <is>
          <t>COUNTIF('Stavaza GMT_GET_ICT'!L9:L28,"Ja")</t>
        </is>
      </c>
      <c r="D23" s="10" t="inlineStr">
        <is>
          <t>COUNTIF('Stavaza GMT_GET_ICT'!L9:L28,"Overleg")</t>
        </is>
      </c>
    </row>
    <row r="24" ht="28" customHeight="1">
      <c r="B24" s="8" t="inlineStr">
        <is>
          <t>GLT en Leo's</t>
        </is>
      </c>
      <c r="C24" s="11" t="inlineStr">
        <is>
          <t>COUNTIF('Stavaza GLT_Leos'!L9:L28,"Ja")</t>
        </is>
      </c>
      <c r="D24" s="10" t="inlineStr">
        <is>
          <t>COUNTIF('Stavaza GLT_Leos'!L9:L28,"Overleg")</t>
        </is>
      </c>
    </row>
    <row r="25" ht="28" customHeight="1">
      <c r="B25" s="8" t="inlineStr">
        <is>
          <t>Jeugd</t>
        </is>
      </c>
      <c r="C25" s="11" t="inlineStr">
        <is>
          <t>COUNTIF('Stavaza Jeugd'!L9:L28,"Ja")</t>
        </is>
      </c>
      <c r="D25" s="10" t="inlineStr">
        <is>
          <t>COUNTIF('Stavaza Jeugd'!L9:L28,"Overleg")</t>
        </is>
      </c>
    </row>
    <row r="26" ht="30" customHeight="1">
      <c r="B26" s="13" t="inlineStr">
        <is>
          <t>TOTAAL</t>
        </is>
      </c>
      <c r="C26" s="16">
        <f>COUNTIF('Stavaza Secretariaat'!L9:L28,"Ja")+COUNTIF('Stavaza Financien'!L9:L28,"Ja")+COUNTIF('Stavaza GST'!L9:L28,"Ja")+COUNTIF('Stavaza GMT_GET_ICT'!L9:L28,"Ja")+COUNTIF('Stavaza GLT_Leos'!L9:L28,"Ja")+COUNTIF('Stavaza Jeugd'!L9:L28,"Ja")</f>
        <v/>
      </c>
      <c r="D26" s="15">
        <f>COUNTIF('Stavaza Secretariaat'!L9:L28,"Overleg")+COUNTIF('Stavaza Financien'!L9:L28,"Overleg")+COUNTIF('Stavaza GST'!L9:L28,"Overleg")+COUNTIF('Stavaza GMT_GET_ICT'!L9:L28,"Overleg")+COUNTIF('Stavaza GLT_Leos'!L9:L28,"Overleg")+COUNTIF('Stavaza Jeugd'!L9:L28,"Overleg")</f>
        <v/>
      </c>
    </row>
    <row r="28" ht="30" customHeight="1">
      <c r="B28" s="6" t="inlineStr">
        <is>
          <t>PRIORITEIT VERDELING PER POORTEFEUILLE</t>
        </is>
      </c>
    </row>
    <row r="29" ht="28" customHeight="1">
      <c r="B29" s="7" t="inlineStr">
        <is>
          <t>Portefeuille</t>
        </is>
      </c>
      <c r="C29" s="7" t="inlineStr">
        <is>
          <t>Urgent</t>
        </is>
      </c>
      <c r="D29" s="7" t="inlineStr">
        <is>
          <t>Hoog</t>
        </is>
      </c>
      <c r="E29" s="7" t="inlineStr">
        <is>
          <t>Gemiddeld</t>
        </is>
      </c>
      <c r="F29" s="7" t="inlineStr">
        <is>
          <t>Laag</t>
        </is>
      </c>
      <c r="G29" s="7" t="inlineStr">
        <is>
          <t>Totaal</t>
        </is>
      </c>
    </row>
    <row r="30" ht="28" customHeight="1">
      <c r="B30" s="8" t="inlineStr">
        <is>
          <t>Secretariaat</t>
        </is>
      </c>
      <c r="C30" s="11" t="inlineStr">
        <is>
          <t>COUNTIF('Stavaza Secretariaat'!E9:E28,"Urgent")</t>
        </is>
      </c>
      <c r="D30" s="10" t="inlineStr">
        <is>
          <t>COUNTIF('Stavaza Secretariaat'!E9:E28,"Hoog")</t>
        </is>
      </c>
      <c r="E30" s="18" t="inlineStr">
        <is>
          <t>COUNTIF('Stavaza Secretariaat'!E9:E28,"Gemiddeld")</t>
        </is>
      </c>
      <c r="F30" s="12" t="inlineStr">
        <is>
          <t>COUNTIF('Stavaza Secretariaat'!E9:E28,"Laag")</t>
        </is>
      </c>
    </row>
    <row r="31" ht="28" customHeight="1">
      <c r="B31" s="8" t="inlineStr">
        <is>
          <t>Financiën</t>
        </is>
      </c>
      <c r="C31" s="11" t="inlineStr">
        <is>
          <t>COUNTIF('Stavaza Financien'!E9:E28,"Urgent")</t>
        </is>
      </c>
      <c r="D31" s="10" t="inlineStr">
        <is>
          <t>COUNTIF('Stavaza Financien'!E9:E28,"Hoog")</t>
        </is>
      </c>
      <c r="E31" s="18" t="inlineStr">
        <is>
          <t>COUNTIF('Stavaza Financien'!E9:E28,"Gemiddeld")</t>
        </is>
      </c>
      <c r="F31" s="12" t="inlineStr">
        <is>
          <t>COUNTIF('Stavaza Financien'!E9:E28,"Laag")</t>
        </is>
      </c>
    </row>
    <row r="32" ht="28" customHeight="1">
      <c r="B32" s="8" t="inlineStr">
        <is>
          <t>GST (Activiteiten)</t>
        </is>
      </c>
      <c r="C32" s="11" t="inlineStr">
        <is>
          <t>COUNTIF('Stavaza GST'!E9:E28,"Urgent")</t>
        </is>
      </c>
      <c r="D32" s="10" t="inlineStr">
        <is>
          <t>COUNTIF('Stavaza GST'!E9:E28,"Hoog")</t>
        </is>
      </c>
      <c r="E32" s="18" t="inlineStr">
        <is>
          <t>COUNTIF('Stavaza GST'!E9:E28,"Gemiddeld")</t>
        </is>
      </c>
      <c r="F32" s="12" t="inlineStr">
        <is>
          <t>COUNTIF('Stavaza GST'!E9:E28,"Laag")</t>
        </is>
      </c>
    </row>
    <row r="33" ht="28" customHeight="1">
      <c r="B33" s="8" t="inlineStr">
        <is>
          <t>GMT, GET en ICT</t>
        </is>
      </c>
      <c r="C33" s="11" t="inlineStr">
        <is>
          <t>COUNTIF('Stavaza GMT_GET_ICT'!E9:E28,"Urgent")</t>
        </is>
      </c>
      <c r="D33" s="10" t="inlineStr">
        <is>
          <t>COUNTIF('Stavaza GMT_GET_ICT'!E9:E28,"Hoog")</t>
        </is>
      </c>
      <c r="E33" s="18" t="inlineStr">
        <is>
          <t>COUNTIF('Stavaza GMT_GET_ICT'!E9:E28,"Gemiddeld")</t>
        </is>
      </c>
      <c r="F33" s="12" t="inlineStr">
        <is>
          <t>COUNTIF('Stavaza GMT_GET_ICT'!E9:E28,"Laag")</t>
        </is>
      </c>
    </row>
    <row r="34" ht="28" customHeight="1">
      <c r="B34" s="8" t="inlineStr">
        <is>
          <t>GLT en Leo's</t>
        </is>
      </c>
      <c r="C34" s="11" t="inlineStr">
        <is>
          <t>COUNTIF('Stavaza GLT_Leos'!E9:E28,"Urgent")</t>
        </is>
      </c>
      <c r="D34" s="10" t="inlineStr">
        <is>
          <t>COUNTIF('Stavaza GLT_Leos'!E9:E28,"Hoog")</t>
        </is>
      </c>
      <c r="E34" s="18" t="inlineStr">
        <is>
          <t>COUNTIF('Stavaza GLT_Leos'!E9:E28,"Gemiddeld")</t>
        </is>
      </c>
      <c r="F34" s="12" t="inlineStr">
        <is>
          <t>COUNTIF('Stavaza GLT_Leos'!E9:E28,"Laag")</t>
        </is>
      </c>
    </row>
    <row r="35" ht="28" customHeight="1">
      <c r="B35" s="8" t="inlineStr">
        <is>
          <t>Jeugd</t>
        </is>
      </c>
      <c r="C35" s="11" t="inlineStr">
        <is>
          <t>COUNTIF('Stavaza Jeugd'!E9:E28,"Urgent")</t>
        </is>
      </c>
      <c r="D35" s="10" t="inlineStr">
        <is>
          <t>COUNTIF('Stavaza Jeugd'!E9:E28,"Hoog")</t>
        </is>
      </c>
      <c r="E35" s="18" t="inlineStr">
        <is>
          <t>COUNTIF('Stavaza Jeugd'!E9:E28,"Gemiddeld")</t>
        </is>
      </c>
      <c r="F35" s="12" t="inlineStr">
        <is>
          <t>COUNTIF('Stavaza Jeugd'!E9:E28,"Laag")</t>
        </is>
      </c>
    </row>
    <row r="36" ht="30" customHeight="1">
      <c r="B36" s="13" t="inlineStr">
        <is>
          <t>TOTAAL</t>
        </is>
      </c>
      <c r="C36" s="16">
        <f>COUNTIF('Stavaza Secretariaat'!E9:E28,"Urgent")+COUNTIF('Stavaza Financien'!E9:E28,"Urgent")+COUNTIF('Stavaza GST'!E9:E28,"Urgent")+COUNTIF('Stavaza GMT_GET_ICT'!E9:E28,"Urgent")+COUNTIF('Stavaza GLT_Leos'!E9:E28,"Urgent")+COUNTIF('Stavaza Jeugd'!E9:E28,"Urgent")</f>
        <v/>
      </c>
      <c r="D36" s="15">
        <f>COUNTIF('Stavaza Secretariaat'!E9:E28,"Hoog")+COUNTIF('Stavaza Financien'!E9:E28,"Hoog")+COUNTIF('Stavaza GST'!E9:E28,"Hoog")+COUNTIF('Stavaza GMT_GET_ICT'!E9:E28,"Hoog")+COUNTIF('Stavaza GLT_Leos'!E9:E28,"Hoog")+COUNTIF('Stavaza Jeugd'!E9:E28,"Hoog")</f>
        <v/>
      </c>
      <c r="E36" s="19">
        <f>COUNTIF('Stavaza Secretariaat'!E9:E28,"Gemiddeld")+COUNTIF('Stavaza Financien'!E9:E28,"Gemiddeld")+COUNTIF('Stavaza GST'!E9:E28,"Gemiddeld")+COUNTIF('Stavaza GMT_GET_ICT'!E9:E28,"Gemiddeld")+COUNTIF('Stavaza GLT_Leos'!E9:E28,"Gemiddeld")+COUNTIF('Stavaza Jeugd'!E9:E28,"Gemiddeld")</f>
        <v/>
      </c>
      <c r="F36" s="17">
        <f>COUNTIF('Stavaza Secretariaat'!E9:E28,"Laag")+COUNTIF('Stavaza Financien'!E9:E28,"Laag")+COUNTIF('Stavaza GST'!E9:E28,"Laag")+COUNTIF('Stavaza GMT_GET_ICT'!E9:E28,"Laag")+COUNTIF('Stavaza GLT_Leos'!E9:E28,"Laag")+COUNTIF('Stavaza Jeugd'!E9:E28,"Laag")</f>
        <v/>
      </c>
    </row>
    <row r="38" ht="30" customHeight="1">
      <c r="B38" s="6" t="inlineStr">
        <is>
          <t>KRITIEKE DEADLINES PER POORTEFEUILLE</t>
        </is>
      </c>
    </row>
    <row r="39" ht="28" customHeight="1">
      <c r="B39" s="7" t="inlineStr">
        <is>
          <t>Portefeuille</t>
        </is>
      </c>
      <c r="C39" s="7" t="inlineStr">
        <is>
          <t>Verlopen (&lt; vandaag)</t>
        </is>
      </c>
      <c r="D39" s="7" t="inlineStr">
        <is>
          <t>Binnen 7 dagen</t>
        </is>
      </c>
      <c r="E39" s="7" t="inlineStr">
        <is>
          <t>Binnen 30 dagen</t>
        </is>
      </c>
      <c r="F39" s="7" t="inlineStr">
        <is>
          <t>Totaal met deadline</t>
        </is>
      </c>
    </row>
    <row r="40" ht="28" customHeight="1">
      <c r="B40" s="8" t="inlineStr">
        <is>
          <t>Secretariaat</t>
        </is>
      </c>
      <c r="C40" s="11" t="inlineStr">
        <is>
          <t>SUMPRODUCT(('Stavaza Secretariaat'!K9:K28&lt;&gt;"")*('Stavaza Secretariaat'!K9:K28&lt;TODAY())*1)</t>
        </is>
      </c>
      <c r="D40" s="10" t="inlineStr">
        <is>
          <t>SUMPRODUCT(('Stavaza Secretariaat'!K9:K28&lt;&gt;"")*('Stavaza Secretariaat'!K9:K28&gt;=TODAY())*('Stavaza Secretariaat'!K9:K28&lt;=TODAY()+7)*1)</t>
        </is>
      </c>
      <c r="E40" s="20" t="inlineStr">
        <is>
          <t>SUMPRODUCT(('Stavaza Secretariaat'!K9:K28&lt;&gt;"")*('Stavaza Secretariaat'!K9:K28&gt;TODAY()+7)*('Stavaza Secretariaat'!K9:K28&lt;=TODAY()+30)*1)</t>
        </is>
      </c>
    </row>
    <row r="41" ht="28" customHeight="1">
      <c r="B41" s="8" t="inlineStr">
        <is>
          <t>Financiën</t>
        </is>
      </c>
      <c r="C41" s="11" t="inlineStr">
        <is>
          <t>SUMPRODUCT(('Stavaza Financien'!K9:K28&lt;&gt;"")*('Stavaza Financien'!K9:K28&lt;TODAY())*1)</t>
        </is>
      </c>
      <c r="D41" s="10" t="inlineStr">
        <is>
          <t>SUMPRODUCT(('Stavaza Financien'!K9:K28&lt;&gt;"")*('Stavaza Financien'!K9:K28&gt;=TODAY())*('Stavaza Financien'!K9:K28&lt;=TODAY()+7)*1)</t>
        </is>
      </c>
      <c r="E41" s="20" t="inlineStr">
        <is>
          <t>SUMPRODUCT(('Stavaza Financien'!K9:K28&lt;&gt;"")*('Stavaza Financien'!K9:K28&gt;TODAY()+7)*('Stavaza Financien'!K9:K28&lt;=TODAY()+30)*1)</t>
        </is>
      </c>
    </row>
    <row r="42" ht="28" customHeight="1">
      <c r="B42" s="8" t="inlineStr">
        <is>
          <t>GST (Activiteiten)</t>
        </is>
      </c>
      <c r="C42" s="11" t="inlineStr">
        <is>
          <t>SUMPRODUCT(('Stavaza GST'!K9:K28&lt;&gt;"")*('Stavaza GST'!K9:K28&lt;TODAY())*1)</t>
        </is>
      </c>
      <c r="D42" s="10" t="inlineStr">
        <is>
          <t>SUMPRODUCT(('Stavaza GST'!K9:K28&lt;&gt;"")*('Stavaza GST'!K9:K28&gt;=TODAY())*('Stavaza GST'!K9:K28&lt;=TODAY()+7)*1)</t>
        </is>
      </c>
      <c r="E42" s="20" t="inlineStr">
        <is>
          <t>SUMPRODUCT(('Stavaza GST'!K9:K28&lt;&gt;"")*('Stavaza GST'!K9:K28&gt;TODAY()+7)*('Stavaza GST'!K9:K28&lt;=TODAY()+30)*1)</t>
        </is>
      </c>
    </row>
    <row r="43" ht="28" customHeight="1">
      <c r="B43" s="8" t="inlineStr">
        <is>
          <t>GMT, GET en ICT</t>
        </is>
      </c>
      <c r="C43" s="11" t="inlineStr">
        <is>
          <t>SUMPRODUCT(('Stavaza GMT_GET_ICT'!K9:K28&lt;&gt;"")*('Stavaza GMT_GET_ICT'!K9:K28&lt;TODAY())*1)</t>
        </is>
      </c>
      <c r="D43" s="10" t="inlineStr">
        <is>
          <t>SUMPRODUCT(('Stavaza GMT_GET_ICT'!K9:K28&lt;&gt;"")*('Stavaza GMT_GET_ICT'!K9:K28&gt;=TODAY())*('Stavaza GMT_GET_ICT'!K9:K28&lt;=TODAY()+7)*1)</t>
        </is>
      </c>
      <c r="E43" s="20" t="inlineStr">
        <is>
          <t>SUMPRODUCT(('Stavaza GMT_GET_ICT'!K9:K28&lt;&gt;"")*('Stavaza GMT_GET_ICT'!K9:K28&gt;TODAY()+7)*('Stavaza GMT_GET_ICT'!K9:K28&lt;=TODAY()+30)*1)</t>
        </is>
      </c>
    </row>
    <row r="44" ht="28" customHeight="1">
      <c r="B44" s="8" t="inlineStr">
        <is>
          <t>GLT en Leo's</t>
        </is>
      </c>
      <c r="C44" s="11" t="inlineStr">
        <is>
          <t>SUMPRODUCT(('Stavaza GLT_Leos'!K9:K28&lt;&gt;"")*('Stavaza GLT_Leos'!K9:K28&lt;TODAY())*1)</t>
        </is>
      </c>
      <c r="D44" s="10" t="inlineStr">
        <is>
          <t>SUMPRODUCT(('Stavaza GLT_Leos'!K9:K28&lt;&gt;"")*('Stavaza GLT_Leos'!K9:K28&gt;=TODAY())*('Stavaza GLT_Leos'!K9:K28&lt;=TODAY()+7)*1)</t>
        </is>
      </c>
      <c r="E44" s="20" t="inlineStr">
        <is>
          <t>SUMPRODUCT(('Stavaza GLT_Leos'!K9:K28&lt;&gt;"")*('Stavaza GLT_Leos'!K9:K28&gt;TODAY()+7)*('Stavaza GLT_Leos'!K9:K28&lt;=TODAY()+30)*1)</t>
        </is>
      </c>
    </row>
    <row r="45" ht="28" customHeight="1">
      <c r="B45" s="8" t="inlineStr">
        <is>
          <t>Jeugd</t>
        </is>
      </c>
      <c r="C45" s="11" t="inlineStr">
        <is>
          <t>SUMPRODUCT(('Stavaza Jeugd'!K9:K28&lt;&gt;"")*('Stavaza Jeugd'!K9:K28&lt;TODAY())*1)</t>
        </is>
      </c>
      <c r="D45" s="10" t="inlineStr">
        <is>
          <t>SUMPRODUCT(('Stavaza Jeugd'!K9:K28&lt;&gt;"")*('Stavaza Jeugd'!K9:K28&gt;=TODAY())*('Stavaza Jeugd'!K9:K28&lt;=TODAY()+7)*1)</t>
        </is>
      </c>
      <c r="E45" s="20" t="inlineStr">
        <is>
          <t>SUMPRODUCT(('Stavaza Jeugd'!K9:K28&lt;&gt;"")*('Stavaza Jeugd'!K9:K28&gt;TODAY()+7)*('Stavaza Jeugd'!K9:K28&lt;=TODAY()+30)*1)</t>
        </is>
      </c>
    </row>
    <row r="46" ht="30" customHeight="1">
      <c r="B46" s="13" t="inlineStr">
        <is>
          <t>TOTAAL</t>
        </is>
      </c>
      <c r="C46" s="16">
        <f>SUMPRODUCT(('Stavaza Secretariaat'!K9:K28&lt;&gt;"")*('Stavaza Secretariaat'!K9:K28&lt;TODAY())*1)+SUMPRODUCT(('Stavaza Financien'!K9:K28&lt;&gt;"")*('Stavaza Financien'!K9:K28&lt;TODAY())*1)+SUMPRODUCT(('Stavaza GST'!K9:K28&lt;&gt;"")*('Stavaza GST'!K9:K28&lt;TODAY())*1)+SUMPRODUCT(('Stavaza GMT_GET_ICT'!K9:K28&lt;&gt;"")*('Stavaza GMT_GET_ICT'!K9:K28&lt;TODAY())*1)+SUMPRODUCT(('Stavaza GLT_Leos'!K9:K28&lt;&gt;"")*('Stavaza GLT_Leos'!K9:K28&lt;TODAY())*1)+SUMPRODUCT(('Stavaza Jeugd'!K9:K28&lt;&gt;"")*('Stavaza Jeugd'!K9:K28&lt;TODAY())*1)</f>
        <v/>
      </c>
      <c r="D46" s="15">
        <f>SUMPRODUCT(('Stavaza Secretariaat'!K9:K28&lt;&gt;"")*('Stavaza Secretariaat'!K9:K28&gt;=TODAY())*('Stavaza Secretariaat'!K9:K28&lt;=TODAY()+7)*1)+SUMPRODUCT(('Stavaza Financien'!K9:K28&lt;&gt;"")*('Stavaza Financien'!K9:K28&gt;=TODAY())*('Stavaza Financien'!K9:K28&lt;=TODAY()+7)*1)+SUMPRODUCT(('Stavaza GST'!K9:K28&lt;&gt;"")*('Stavaza GST'!K9:K28&gt;=TODAY())*('Stavaza GST'!K9:K28&lt;=TODAY()+7)*1)+SUMPRODUCT(('Stavaza GMT_GET_ICT'!K9:K28&lt;&gt;"")*('Stavaza GMT_GET_ICT'!K9:K28&gt;=TODAY())*('Stavaza GMT_GET_ICT'!K9:K28&lt;=TODAY()+7)*1)+SUMPRODUCT(('Stavaza GLT_Leos'!K9:K28&lt;&gt;"")*('Stavaza GLT_Leos'!K9:K28&gt;=TODAY())*('Stavaza GLT_Leos'!K9:K28&lt;=TODAY()+7)*1)+SUMPRODUCT(('Stavaza Jeugd'!K9:K28&lt;&gt;"")*('Stavaza Jeugd'!K9:K28&gt;=TODAY())*('Stavaza Jeugd'!K9:K28&lt;=TODAY()+7)*1)</f>
        <v/>
      </c>
      <c r="E46" s="21">
        <f>SUMPRODUCT(('Stavaza Secretariaat'!K9:K28&lt;&gt;"")*('Stavaza Secretariaat'!K9:K28&gt;TODAY()+7)*('Stavaza Secretariaat'!K9:K28&lt;=TODAY()+30)*1)+SUMPRODUCT(('Stavaza Financien'!K9:K28&lt;&gt;"")*('Stavaza Financien'!K9:K28&gt;TODAY()+7)*('Stavaza Financien'!K9:K28&lt;=TODAY()+30)*1)+SUMPRODUCT(('Stavaza GST'!K9:K28&lt;&gt;"")*('Stavaza GST'!K9:K28&gt;TODAY()+7)*('Stavaza GST'!K9:K28&lt;=TODAY()+30)*1)+SUMPRODUCT(('Stavaza GMT_GET_ICT'!K9:K28&lt;&gt;"")*('Stavaza GMT_GET_ICT'!K9:K28&gt;TODAY()+7)*('Stavaza GMT_GET_ICT'!K9:K28&lt;=TODAY()+30)*1)+SUMPRODUCT(('Stavaza GLT_Leos'!K9:K28&lt;&gt;"")*('Stavaza GLT_Leos'!K9:K28&gt;TODAY()+7)*('Stavaza GLT_Leos'!K9:K28&lt;=TODAY()+30)*1)+SUMPRODUCT(('Stavaza Jeugd'!K9:K28&lt;&gt;"")*('Stavaza Jeugd'!K9:K28&gt;TODAY()+7)*('Stavaza Jeugd'!K9:K28&lt;=TODAY()+30)*1)</f>
        <v/>
      </c>
    </row>
    <row r="48" ht="30" customHeight="1">
      <c r="B48" s="6" t="inlineStr">
        <is>
          <t>TOTAAL OVERZICHT (Alle portefeuilles gecombineerd)</t>
        </is>
      </c>
    </row>
    <row r="49" ht="28" customHeight="1">
      <c r="B49" s="7" t="inlineStr">
        <is>
          <t>Metriek</t>
        </is>
      </c>
      <c r="C49" s="7" t="inlineStr">
        <is>
          <t>Waarde</t>
        </is>
      </c>
    </row>
    <row r="50" ht="30" customHeight="1">
      <c r="B50" s="13" t="inlineStr">
        <is>
          <t>Totaal aantal items (alle portefeuilles)</t>
        </is>
      </c>
      <c r="C50" s="22">
        <f>COUNTA('Stavaza Secretariaat'!B9:B28)+COUNTA('Stavaza Financien'!B9:B28)+COUNTA('Stavaza GST'!B9:B28)+COUNTA('Stavaza GMT_GET_ICT'!B9:B28)+COUNTA('Stavaza GLT_Leos'!B9:B28)+COUNTA('Stavaza Jeugd'!B9:B28)</f>
        <v/>
      </c>
    </row>
    <row r="51" ht="30" customHeight="1">
      <c r="B51" s="13" t="inlineStr">
        <is>
          <t>Totaal Groen</t>
        </is>
      </c>
      <c r="C51" s="22">
        <f>COUNTIF('Stavaza Secretariaat'!D9:D28,"Groen")+COUNTIF('Stavaza Financien'!D9:D28,"Groen")+COUNTIF('Stavaza GST'!D9:D28,"Groen")+COUNTIF('Stavaza GMT_GET_ICT'!D9:D28,"Groen")+COUNTIF('Stavaza GLT_Leos'!D9:D28,"Groen")+COUNTIF('Stavaza Jeugd'!D9:D28,"Groen")</f>
        <v/>
      </c>
    </row>
    <row r="52" ht="30" customHeight="1">
      <c r="B52" s="13" t="inlineStr">
        <is>
          <t>Totaal Geel</t>
        </is>
      </c>
      <c r="C52" s="22">
        <f>COUNTIF('Stavaza Secretariaat'!D9:D28,"Geel")+COUNTIF('Stavaza Financien'!D9:D28,"Geel")+COUNTIF('Stavaza GST'!D9:D28,"Geel")+COUNTIF('Stavaza GMT_GET_ICT'!D9:D28,"Geel")+COUNTIF('Stavaza GLT_Leos'!D9:D28,"Geel")+COUNTIF('Stavaza Jeugd'!D9:D28,"Geel")</f>
        <v/>
      </c>
    </row>
    <row r="53" ht="30" customHeight="1">
      <c r="B53" s="13" t="inlineStr">
        <is>
          <t>Totaal Rood</t>
        </is>
      </c>
      <c r="C53" s="22">
        <f>COUNTIF('Stavaza Secretariaat'!D9:D28,"Rood")+COUNTIF('Stavaza Financien'!D9:D28,"Rood")+COUNTIF('Stavaza GST'!D9:D28,"Rood")+COUNTIF('Stavaza GMT_GET_ICT'!D9:D28,"Rood")+COUNTIF('Stavaza GLT_Leos'!D9:D28,"Rood")+COUNTIF('Stavaza Jeugd'!D9:D28,"Rood")</f>
        <v/>
      </c>
    </row>
    <row r="54" ht="30" customHeight="1">
      <c r="B54" s="13" t="inlineStr">
        <is>
          <t>Totaal Escalaties (Ja)</t>
        </is>
      </c>
      <c r="C54" s="22">
        <f>COUNTIF('Stavaza Secretariaat'!L9:L28,"Ja")+COUNTIF('Stavaza Financien'!L9:L28,"Ja")+COUNTIF('Stavaza GST'!L9:L28,"Ja")+COUNTIF('Stavaza GMT_GET_ICT'!L9:L28,"Ja")+COUNTIF('Stavaza GLT_Leos'!L9:L28,"Ja")+COUNTIF('Stavaza Jeugd'!L9:L28,"Ja")</f>
        <v/>
      </c>
    </row>
    <row r="55" ht="30" customHeight="1">
      <c r="B55" s="13" t="inlineStr">
        <is>
          <t>Totaal Urgent</t>
        </is>
      </c>
      <c r="C55" s="22">
        <f>COUNTIF('Stavaza Secretariaat'!E9:E28,"Urgent")+COUNTIF('Stavaza Financien'!E9:E28,"Urgent")+COUNTIF('Stavaza GST'!E9:E28,"Urgent")+COUNTIF('Stavaza GMT_GET_ICT'!E9:E28,"Urgent")+COUNTIF('Stavaza GLT_Leos'!E9:E28,"Urgent")+COUNTIF('Stavaza Jeugd'!E9:E28,"Urgent")</f>
        <v/>
      </c>
    </row>
    <row r="56" ht="30" customHeight="1">
      <c r="B56" s="13" t="inlineStr">
        <is>
          <t>Totaal verlopen deadlines</t>
        </is>
      </c>
      <c r="C56" s="22">
        <f>SUMPRODUCT(('Stavaza Secretariaat'!K9:K28&lt;&gt;"")*('Stavaza Secretariaat'!K9:K28&lt;TODAY())*1)+SUMPRODUCT(('Stavaza Financien'!K9:K28&lt;&gt;"")*('Stavaza Financien'!K9:K28&lt;TODAY())*1)+SUMPRODUCT(('Stavaza GST'!K9:K28&lt;&gt;"")*('Stavaza GST'!K9:K28&lt;TODAY())*1)+SUMPRODUCT(('Stavaza GMT_GET_ICT'!K9:K28&lt;&gt;"")*('Stavaza GMT_GET_ICT'!K9:K28&lt;TODAY())*1)+SUMPRODUCT(('Stavaza GLT_Leos'!K9:K28&lt;&gt;"")*('Stavaza GLT_Leos'!K9:K28&lt;TODAY())*1)+SUMPRODUCT(('Stavaza Jeugd'!K9:K28&lt;&gt;"")*('Stavaza Jeugd'!K9:K28&lt;TODAY())*1)</f>
        <v/>
      </c>
    </row>
  </sheetData>
  <mergeCells count="9">
    <mergeCell ref="B18:I18"/>
    <mergeCell ref="B48:I48"/>
    <mergeCell ref="B38:I38"/>
    <mergeCell ref="B2:I2"/>
    <mergeCell ref="B28:I28"/>
    <mergeCell ref="B3:I3"/>
    <mergeCell ref="C6:I6"/>
    <mergeCell ref="B8:I8"/>
    <mergeCell ref="C5:I5"/>
  </mergeCells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tabColor rgb="00003366"/>
    <outlinePr summaryBelow="1" summaryRight="1"/>
    <pageSetUpPr/>
  </sheetPr>
  <dimension ref="A1:G5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8" customWidth="1" min="4" max="4"/>
    <col width="35" customWidth="1" min="5" max="5"/>
    <col width="40" customWidth="1" min="6" max="6"/>
    <col width="30" customWidth="1" min="7" max="7"/>
  </cols>
  <sheetData>
    <row r="1" ht="28" customHeight="1">
      <c r="A1" s="23" t="inlineStr">
        <is>
          <t>LIJSTEN — Instelbare Dropdown Waarden (Geldt voor ALLE portefeuilles)</t>
        </is>
      </c>
    </row>
    <row r="2" ht="22" customHeight="1">
      <c r="A2" s="24" t="inlineStr">
        <is>
          <t>Pas waarden aan of voeg toe om dropdowns in ALLE formulieren te wijzigen. Maximaal 49 waarden per kolom (rij 3 t/m 51).</t>
        </is>
      </c>
    </row>
    <row r="3">
      <c r="A3" s="25" t="inlineStr">
        <is>
          <t>Portefeuille</t>
        </is>
      </c>
      <c r="B3" s="25" t="inlineStr">
        <is>
          <t>Status</t>
        </is>
      </c>
      <c r="C3" s="25" t="inlineStr">
        <is>
          <t>Prioriteit</t>
        </is>
      </c>
      <c r="D3" s="25" t="inlineStr">
        <is>
          <t>Categorie</t>
        </is>
      </c>
      <c r="E3" s="25" t="inlineStr">
        <is>
          <t>Commissie/Werkgroep</t>
        </is>
      </c>
      <c r="F3" s="25" t="inlineStr">
        <is>
          <t>Portefeuillehouder</t>
        </is>
      </c>
      <c r="G3" s="25" t="inlineStr">
        <is>
          <t>Lions Club</t>
        </is>
      </c>
    </row>
    <row r="4">
      <c r="A4" s="26" t="inlineStr">
        <is>
          <t>Secretariaat</t>
        </is>
      </c>
      <c r="B4" s="26" t="inlineStr">
        <is>
          <t>Groen</t>
        </is>
      </c>
      <c r="C4" s="26" t="inlineStr">
        <is>
          <t>Laag</t>
        </is>
      </c>
      <c r="D4" s="26" t="inlineStr">
        <is>
          <t>Bestuurlijk</t>
        </is>
      </c>
      <c r="E4" s="26" t="inlineStr">
        <is>
          <t>Commissie Lions Media</t>
        </is>
      </c>
      <c r="F4" s="26" t="inlineStr">
        <is>
          <t>Rianne van Casteren (CC)</t>
        </is>
      </c>
      <c r="G4" s="26" t="inlineStr">
        <is>
          <t>LC Venray Peelparel</t>
        </is>
      </c>
    </row>
    <row r="5">
      <c r="A5" s="26" t="inlineStr">
        <is>
          <t>Financiën</t>
        </is>
      </c>
      <c r="B5" s="26" t="inlineStr">
        <is>
          <t>Geel</t>
        </is>
      </c>
      <c r="C5" s="26" t="inlineStr">
        <is>
          <t>Gemiddeld</t>
        </is>
      </c>
      <c r="D5" s="26" t="inlineStr">
        <is>
          <t>Financieel</t>
        </is>
      </c>
      <c r="E5" s="26" t="inlineStr">
        <is>
          <t>Secretariaat</t>
        </is>
      </c>
      <c r="F5" s="26" t="inlineStr">
        <is>
          <t>Nynke Geerts-Zandveld (Secr)</t>
        </is>
      </c>
      <c r="G5" s="26" t="inlineStr">
        <is>
          <t>LC Utrechtse Heuvelrug</t>
        </is>
      </c>
    </row>
    <row r="6">
      <c r="A6" s="26" t="inlineStr">
        <is>
          <t>GST (Activiteiten)</t>
        </is>
      </c>
      <c r="B6" s="26" t="inlineStr">
        <is>
          <t>Rood</t>
        </is>
      </c>
      <c r="C6" s="26" t="inlineStr">
        <is>
          <t>Hoog</t>
        </is>
      </c>
      <c r="D6" s="26" t="inlineStr">
        <is>
          <t>Operationeel</t>
        </is>
      </c>
      <c r="E6" s="26" t="inlineStr">
        <is>
          <t>Commissie ICT</t>
        </is>
      </c>
      <c r="F6" s="26" t="inlineStr">
        <is>
          <t>Joop Meulenkamp (Finc)</t>
        </is>
      </c>
      <c r="G6" s="26" t="inlineStr">
        <is>
          <t>LC Assen Drentsche Aa</t>
        </is>
      </c>
    </row>
    <row r="7">
      <c r="A7" s="26" t="inlineStr">
        <is>
          <t>GMT, GET en ICT</t>
        </is>
      </c>
      <c r="B7" s="26" t="inlineStr">
        <is>
          <t>N.v.t.</t>
        </is>
      </c>
      <c r="C7" s="26" t="inlineStr">
        <is>
          <t>Urgent</t>
        </is>
      </c>
      <c r="D7" s="26" t="inlineStr">
        <is>
          <t>Communicatie</t>
        </is>
      </c>
      <c r="E7" s="26" t="inlineStr">
        <is>
          <t>Kascommissie MD110</t>
        </is>
      </c>
      <c r="F7" s="26" t="inlineStr">
        <is>
          <t>Jorick van Gemert (GMT)</t>
        </is>
      </c>
      <c r="G7" s="26" t="inlineStr">
        <is>
          <t>Branch Club Alkmaar Victorie</t>
        </is>
      </c>
    </row>
    <row r="8">
      <c r="A8" s="26" t="inlineStr">
        <is>
          <t>GLT en Leo's</t>
        </is>
      </c>
      <c r="D8" s="26" t="inlineStr">
        <is>
          <t>Strategisch</t>
        </is>
      </c>
      <c r="E8" s="26" t="inlineStr">
        <is>
          <t>Financiële Commissie</t>
        </is>
      </c>
      <c r="F8" s="26" t="inlineStr">
        <is>
          <t>Robert van Splunter (GLT)</t>
        </is>
      </c>
      <c r="G8" s="26" t="inlineStr">
        <is>
          <t>LC Bergen op Zoom</t>
        </is>
      </c>
    </row>
    <row r="9">
      <c r="A9" s="26" t="inlineStr">
        <is>
          <t>Jeugd</t>
        </is>
      </c>
      <c r="D9" s="26" t="inlineStr">
        <is>
          <t>Juridisch</t>
        </is>
      </c>
      <c r="E9" s="26" t="inlineStr">
        <is>
          <t>Stichting Lions Helpen</t>
        </is>
      </c>
      <c r="F9" s="26" t="inlineStr">
        <is>
          <t>Muriel Palm-Kamsma (Jeugd)</t>
        </is>
      </c>
      <c r="G9" s="26" t="inlineStr">
        <is>
          <t>LC Maastricht Trajectum</t>
        </is>
      </c>
    </row>
    <row r="10">
      <c r="A10" s="26" t="inlineStr">
        <is>
          <t>Overige</t>
        </is>
      </c>
      <c r="E10" s="26" t="inlineStr">
        <is>
          <t>Statutencommissie</t>
        </is>
      </c>
    </row>
    <row r="11">
      <c r="E11" s="26" t="inlineStr">
        <is>
          <t>Commissie Activiteiten (GST)</t>
        </is>
      </c>
    </row>
    <row r="12">
      <c r="E12" s="26" t="inlineStr">
        <is>
          <t>Commissie Duurzame Leefomgeving</t>
        </is>
      </c>
    </row>
    <row r="13">
      <c r="E13" s="26" t="inlineStr">
        <is>
          <t>Commissie Ledenbeleid (GMT)</t>
        </is>
      </c>
    </row>
    <row r="14">
      <c r="E14" s="26" t="inlineStr">
        <is>
          <t>Commissie New Voices</t>
        </is>
      </c>
    </row>
    <row r="15">
      <c r="E15" s="26" t="inlineStr">
        <is>
          <t>Commissie Opleidingen (GLT)</t>
        </is>
      </c>
    </row>
    <row r="16">
      <c r="E16" s="26" t="inlineStr">
        <is>
          <t>Werkgroep Peace Poster</t>
        </is>
      </c>
    </row>
    <row r="17">
      <c r="E17" s="26" t="inlineStr">
        <is>
          <t>Werkgroep Young Ambassador</t>
        </is>
      </c>
    </row>
    <row r="18">
      <c r="E18" s="26" t="inlineStr">
        <is>
          <t>Werkgroep Young Musician</t>
        </is>
      </c>
    </row>
    <row r="19">
      <c r="E19" s="26" t="inlineStr">
        <is>
          <t>Jeugdcommissie</t>
        </is>
      </c>
    </row>
    <row r="20">
      <c r="E20" s="26" t="inlineStr">
        <is>
          <t>Leo Club Commissie</t>
        </is>
      </c>
    </row>
    <row r="21">
      <c r="E21" s="26" t="inlineStr"/>
    </row>
    <row r="22">
      <c r="E22" s="26" t="inlineStr"/>
    </row>
    <row r="23">
      <c r="E23" s="26" t="inlineStr"/>
    </row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</sheetData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03366"/>
    <outlinePr summaryBelow="1" summaryRight="1"/>
    <pageSetUpPr fitToPage="1"/>
  </sheetPr>
  <dimension ref="A1:L2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4" customWidth="1" min="3" max="3"/>
    <col width="10" customWidth="1" min="4" max="4"/>
    <col width="10" customWidth="1" min="5" max="5"/>
    <col width="28" customWidth="1" min="6" max="6"/>
    <col width="28" customWidth="1" min="7" max="7"/>
    <col width="28" customWidth="1" min="8" max="8"/>
    <col width="28" customWidth="1" min="9" max="9"/>
    <col width="16" customWidth="1" min="10" max="10"/>
    <col width="12" customWidth="1" min="11" max="11"/>
    <col width="14" customWidth="1" min="12" max="12"/>
  </cols>
  <sheetData>
    <row r="1" ht="42" customHeight="1">
      <c r="A1" s="27" t="inlineStr">
        <is>
          <t>STAVAZA — STAND VAN ZAKEN</t>
        </is>
      </c>
    </row>
    <row r="2" ht="28" customHeight="1">
      <c r="A2" s="28" t="inlineStr">
        <is>
          <t>Lions MD110 Nederland — Gouverneursraad 2026-2027</t>
        </is>
      </c>
    </row>
    <row r="3" ht="24" customHeight="1">
      <c r="A3" s="3" t="inlineStr">
        <is>
          <t>Portefeuille:</t>
        </is>
      </c>
      <c r="B3" s="29" t="inlineStr">
        <is>
          <t>Secretariaat</t>
        </is>
      </c>
      <c r="F3" s="3" t="inlineStr">
        <is>
          <t>Portefeuillehouder:</t>
        </is>
      </c>
      <c r="G3" s="29" t="inlineStr">
        <is>
          <t>Rianne van Casteren (CC)</t>
        </is>
      </c>
      <c r="K3" s="3" t="inlineStr">
        <is>
          <t>Lions Club:</t>
        </is>
      </c>
      <c r="L3" s="29" t="inlineStr">
        <is>
          <t>LC Venray Peelparel</t>
        </is>
      </c>
    </row>
    <row r="4" ht="24" customHeight="1">
      <c r="A4" s="3" t="inlineStr">
        <is>
          <t>Vergadering datum:</t>
        </is>
      </c>
      <c r="B4" s="30" t="n"/>
      <c r="F4" s="3" t="inlineStr">
        <is>
          <t>Commissie/Werkgroep:</t>
        </is>
      </c>
      <c r="G4" s="29" t="n"/>
    </row>
    <row r="5" ht="24" customHeight="1">
      <c r="A5" s="3" t="inlineStr">
        <is>
          <t>Datum ingevuld:</t>
        </is>
      </c>
      <c r="B5" s="30" t="n"/>
      <c r="F5" s="3" t="inlineStr">
        <is>
          <t>Gemaakt door:</t>
        </is>
      </c>
      <c r="G5" s="29" t="n"/>
    </row>
    <row r="6" ht="30" customHeight="1">
      <c r="A6" s="31" t="inlineStr">
        <is>
          <t>Vul dit formulier 7 dagen vóór de Gouverneursraad vergadering in. Eén rij per onderwerp. Status: Groen = op schema, Geel = aandacht, Rood = kritiek/blokkade. Licht Rood-statussen VÓÓR de vergadering toe bij de voorzitter.</t>
        </is>
      </c>
    </row>
    <row r="7" ht="8" customHeight="1"/>
    <row r="8" ht="36" customHeight="1">
      <c r="A8" s="32" t="inlineStr">
        <is>
          <t>Nr.</t>
        </is>
      </c>
      <c r="B8" s="32" t="inlineStr">
        <is>
          <t>Onderwerp / Activiteit</t>
        </is>
      </c>
      <c r="C8" s="32" t="inlineStr">
        <is>
          <t>Categorie</t>
        </is>
      </c>
      <c r="D8" s="32" t="inlineStr">
        <is>
          <t>Status</t>
        </is>
      </c>
      <c r="E8" s="32" t="inlineStr">
        <is>
          <t>Prioriteit</t>
        </is>
      </c>
      <c r="F8" s="32" t="inlineStr">
        <is>
          <t>Wat gaat goed</t>
        </is>
      </c>
      <c r="G8" s="32" t="inlineStr">
        <is>
          <t>Aandacht nodig</t>
        </is>
      </c>
      <c r="H8" s="32" t="inlineStr">
        <is>
          <t>Kritieke punten / Blokkades</t>
        </is>
      </c>
      <c r="I8" s="32" t="inlineStr">
        <is>
          <t>Actie / Beslissing gevraagd</t>
        </is>
      </c>
      <c r="J8" s="32" t="inlineStr">
        <is>
          <t>Actie-eigenaar</t>
        </is>
      </c>
      <c r="K8" s="32" t="inlineStr">
        <is>
          <t>Deadline</t>
        </is>
      </c>
      <c r="L8" s="32" t="inlineStr">
        <is>
          <t>Escalatie naar GR?</t>
        </is>
      </c>
    </row>
    <row r="9" ht="42" customHeight="1">
      <c r="A9" s="33" t="n">
        <v>1</v>
      </c>
      <c r="B9" s="34" t="n"/>
      <c r="C9" s="34" t="n"/>
      <c r="D9" s="34" t="n"/>
      <c r="E9" s="34" t="n"/>
      <c r="F9" s="34" t="n"/>
      <c r="G9" s="34" t="n"/>
      <c r="H9" s="34" t="n"/>
      <c r="I9" s="34" t="n"/>
      <c r="J9" s="34" t="n"/>
      <c r="K9" s="35" t="n"/>
      <c r="L9" s="34" t="n"/>
    </row>
    <row r="10" ht="42" customHeight="1">
      <c r="A10" s="36" t="n">
        <v>2</v>
      </c>
      <c r="B10" s="37" t="n"/>
      <c r="C10" s="37" t="n"/>
      <c r="D10" s="37" t="n"/>
      <c r="E10" s="37" t="n"/>
      <c r="F10" s="37" t="n"/>
      <c r="G10" s="37" t="n"/>
      <c r="H10" s="37" t="n"/>
      <c r="I10" s="37" t="n"/>
      <c r="J10" s="37" t="n"/>
      <c r="K10" s="38" t="n"/>
      <c r="L10" s="37" t="n"/>
    </row>
    <row r="11" ht="42" customHeight="1">
      <c r="A11" s="33" t="n">
        <v>3</v>
      </c>
      <c r="B11" s="34" t="n"/>
      <c r="C11" s="34" t="n"/>
      <c r="D11" s="34" t="n"/>
      <c r="E11" s="34" t="n"/>
      <c r="F11" s="34" t="n"/>
      <c r="G11" s="34" t="n"/>
      <c r="H11" s="34" t="n"/>
      <c r="I11" s="34" t="n"/>
      <c r="J11" s="34" t="n"/>
      <c r="K11" s="35" t="n"/>
      <c r="L11" s="34" t="n"/>
    </row>
    <row r="12" ht="42" customHeight="1">
      <c r="A12" s="36" t="n">
        <v>4</v>
      </c>
      <c r="B12" s="37" t="n"/>
      <c r="C12" s="37" t="n"/>
      <c r="D12" s="37" t="n"/>
      <c r="E12" s="37" t="n"/>
      <c r="F12" s="37" t="n"/>
      <c r="G12" s="37" t="n"/>
      <c r="H12" s="37" t="n"/>
      <c r="I12" s="37" t="n"/>
      <c r="J12" s="37" t="n"/>
      <c r="K12" s="38" t="n"/>
      <c r="L12" s="37" t="n"/>
    </row>
    <row r="13" ht="42" customHeight="1">
      <c r="A13" s="33" t="n">
        <v>5</v>
      </c>
      <c r="B13" s="34" t="n"/>
      <c r="C13" s="34" t="n"/>
      <c r="D13" s="34" t="n"/>
      <c r="E13" s="34" t="n"/>
      <c r="F13" s="34" t="n"/>
      <c r="G13" s="34" t="n"/>
      <c r="H13" s="34" t="n"/>
      <c r="I13" s="34" t="n"/>
      <c r="J13" s="34" t="n"/>
      <c r="K13" s="35" t="n"/>
      <c r="L13" s="34" t="n"/>
    </row>
    <row r="14" ht="42" customHeight="1">
      <c r="A14" s="36" t="n">
        <v>6</v>
      </c>
      <c r="B14" s="37" t="n"/>
      <c r="C14" s="37" t="n"/>
      <c r="D14" s="37" t="n"/>
      <c r="E14" s="37" t="n"/>
      <c r="F14" s="37" t="n"/>
      <c r="G14" s="37" t="n"/>
      <c r="H14" s="37" t="n"/>
      <c r="I14" s="37" t="n"/>
      <c r="J14" s="37" t="n"/>
      <c r="K14" s="38" t="n"/>
      <c r="L14" s="37" t="n"/>
    </row>
    <row r="15" ht="42" customHeight="1">
      <c r="A15" s="33" t="n">
        <v>7</v>
      </c>
      <c r="B15" s="34" t="n"/>
      <c r="C15" s="34" t="n"/>
      <c r="D15" s="34" t="n"/>
      <c r="E15" s="34" t="n"/>
      <c r="F15" s="34" t="n"/>
      <c r="G15" s="34" t="n"/>
      <c r="H15" s="34" t="n"/>
      <c r="I15" s="34" t="n"/>
      <c r="J15" s="34" t="n"/>
      <c r="K15" s="35" t="n"/>
      <c r="L15" s="34" t="n"/>
    </row>
    <row r="16" ht="42" customHeight="1">
      <c r="A16" s="36" t="n">
        <v>8</v>
      </c>
      <c r="B16" s="37" t="n"/>
      <c r="C16" s="37" t="n"/>
      <c r="D16" s="37" t="n"/>
      <c r="E16" s="37" t="n"/>
      <c r="F16" s="37" t="n"/>
      <c r="G16" s="37" t="n"/>
      <c r="H16" s="37" t="n"/>
      <c r="I16" s="37" t="n"/>
      <c r="J16" s="37" t="n"/>
      <c r="K16" s="38" t="n"/>
      <c r="L16" s="37" t="n"/>
    </row>
    <row r="17" ht="42" customHeight="1">
      <c r="A17" s="33" t="n">
        <v>9</v>
      </c>
      <c r="B17" s="34" t="n"/>
      <c r="C17" s="34" t="n"/>
      <c r="D17" s="34" t="n"/>
      <c r="E17" s="34" t="n"/>
      <c r="F17" s="34" t="n"/>
      <c r="G17" s="34" t="n"/>
      <c r="H17" s="34" t="n"/>
      <c r="I17" s="34" t="n"/>
      <c r="J17" s="34" t="n"/>
      <c r="K17" s="35" t="n"/>
      <c r="L17" s="34" t="n"/>
    </row>
    <row r="18" ht="42" customHeight="1">
      <c r="A18" s="36" t="n">
        <v>10</v>
      </c>
      <c r="B18" s="37" t="n"/>
      <c r="C18" s="37" t="n"/>
      <c r="D18" s="37" t="n"/>
      <c r="E18" s="37" t="n"/>
      <c r="F18" s="37" t="n"/>
      <c r="G18" s="37" t="n"/>
      <c r="H18" s="37" t="n"/>
      <c r="I18" s="37" t="n"/>
      <c r="J18" s="37" t="n"/>
      <c r="K18" s="38" t="n"/>
      <c r="L18" s="37" t="n"/>
    </row>
    <row r="19" ht="42" customHeight="1">
      <c r="A19" s="33" t="n">
        <v>11</v>
      </c>
      <c r="B19" s="34" t="n"/>
      <c r="C19" s="34" t="n"/>
      <c r="D19" s="34" t="n"/>
      <c r="E19" s="34" t="n"/>
      <c r="F19" s="34" t="n"/>
      <c r="G19" s="34" t="n"/>
      <c r="H19" s="34" t="n"/>
      <c r="I19" s="34" t="n"/>
      <c r="J19" s="34" t="n"/>
      <c r="K19" s="35" t="n"/>
      <c r="L19" s="34" t="n"/>
    </row>
    <row r="20" ht="42" customHeight="1">
      <c r="A20" s="36" t="n">
        <v>12</v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8" t="n"/>
      <c r="L20" s="37" t="n"/>
    </row>
    <row r="21" ht="42" customHeight="1">
      <c r="A21" s="33" t="n">
        <v>13</v>
      </c>
      <c r="B21" s="34" t="n"/>
      <c r="C21" s="34" t="n"/>
      <c r="D21" s="34" t="n"/>
      <c r="E21" s="34" t="n"/>
      <c r="F21" s="34" t="n"/>
      <c r="G21" s="34" t="n"/>
      <c r="H21" s="34" t="n"/>
      <c r="I21" s="34" t="n"/>
      <c r="J21" s="34" t="n"/>
      <c r="K21" s="35" t="n"/>
      <c r="L21" s="34" t="n"/>
    </row>
    <row r="22" ht="42" customHeight="1">
      <c r="A22" s="36" t="n">
        <v>14</v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8" t="n"/>
      <c r="L22" s="37" t="n"/>
    </row>
    <row r="23" ht="42" customHeight="1">
      <c r="A23" s="33" t="n">
        <v>15</v>
      </c>
      <c r="B23" s="34" t="n"/>
      <c r="C23" s="34" t="n"/>
      <c r="D23" s="34" t="n"/>
      <c r="E23" s="34" t="n"/>
      <c r="F23" s="34" t="n"/>
      <c r="G23" s="34" t="n"/>
      <c r="H23" s="34" t="n"/>
      <c r="I23" s="34" t="n"/>
      <c r="J23" s="34" t="n"/>
      <c r="K23" s="35" t="n"/>
      <c r="L23" s="34" t="n"/>
    </row>
    <row r="24" ht="42" customHeight="1">
      <c r="A24" s="36" t="n">
        <v>16</v>
      </c>
      <c r="B24" s="37" t="n"/>
      <c r="C24" s="37" t="n"/>
      <c r="D24" s="37" t="n"/>
      <c r="E24" s="37" t="n"/>
      <c r="F24" s="37" t="n"/>
      <c r="G24" s="37" t="n"/>
      <c r="H24" s="37" t="n"/>
      <c r="I24" s="37" t="n"/>
      <c r="J24" s="37" t="n"/>
      <c r="K24" s="38" t="n"/>
      <c r="L24" s="37" t="n"/>
    </row>
    <row r="25" ht="42" customHeight="1">
      <c r="A25" s="33" t="n">
        <v>17</v>
      </c>
      <c r="B25" s="34" t="n"/>
      <c r="C25" s="34" t="n"/>
      <c r="D25" s="34" t="n"/>
      <c r="E25" s="34" t="n"/>
      <c r="F25" s="34" t="n"/>
      <c r="G25" s="34" t="n"/>
      <c r="H25" s="34" t="n"/>
      <c r="I25" s="34" t="n"/>
      <c r="J25" s="34" t="n"/>
      <c r="K25" s="35" t="n"/>
      <c r="L25" s="34" t="n"/>
    </row>
    <row r="26" ht="42" customHeight="1">
      <c r="A26" s="36" t="n">
        <v>18</v>
      </c>
      <c r="B26" s="37" t="n"/>
      <c r="C26" s="37" t="n"/>
      <c r="D26" s="37" t="n"/>
      <c r="E26" s="37" t="n"/>
      <c r="F26" s="37" t="n"/>
      <c r="G26" s="37" t="n"/>
      <c r="H26" s="37" t="n"/>
      <c r="I26" s="37" t="n"/>
      <c r="J26" s="37" t="n"/>
      <c r="K26" s="38" t="n"/>
      <c r="L26" s="37" t="n"/>
    </row>
    <row r="27" ht="42" customHeight="1">
      <c r="A27" s="33" t="n">
        <v>19</v>
      </c>
      <c r="B27" s="34" t="n"/>
      <c r="C27" s="34" t="n"/>
      <c r="D27" s="34" t="n"/>
      <c r="E27" s="34" t="n"/>
      <c r="F27" s="34" t="n"/>
      <c r="G27" s="34" t="n"/>
      <c r="H27" s="34" t="n"/>
      <c r="I27" s="34" t="n"/>
      <c r="J27" s="34" t="n"/>
      <c r="K27" s="35" t="n"/>
      <c r="L27" s="34" t="n"/>
    </row>
    <row r="28" ht="42" customHeight="1">
      <c r="A28" s="36" t="n">
        <v>20</v>
      </c>
      <c r="B28" s="37" t="n"/>
      <c r="C28" s="37" t="n"/>
      <c r="D28" s="37" t="n"/>
      <c r="E28" s="37" t="n"/>
      <c r="F28" s="37" t="n"/>
      <c r="G28" s="37" t="n"/>
      <c r="H28" s="37" t="n"/>
      <c r="I28" s="37" t="n"/>
      <c r="J28" s="37" t="n"/>
      <c r="K28" s="38" t="n"/>
      <c r="L28" s="37" t="n"/>
    </row>
  </sheetData>
  <mergeCells count="10">
    <mergeCell ref="A2:L2"/>
    <mergeCell ref="G5:L5"/>
    <mergeCell ref="G3:J3"/>
    <mergeCell ref="B4:E4"/>
    <mergeCell ref="A1:L1"/>
    <mergeCell ref="L3"/>
    <mergeCell ref="A6:L6"/>
    <mergeCell ref="B3:E3"/>
    <mergeCell ref="B5:E5"/>
    <mergeCell ref="G4:L4"/>
  </mergeCells>
  <conditionalFormatting sqref="D9:D28">
    <cfRule type="cellIs" priority="1" operator="equal" dxfId="0">
      <formula>"Groen"</formula>
    </cfRule>
    <cfRule type="cellIs" priority="2" operator="equal" dxfId="1">
      <formula>"Geel"</formula>
    </cfRule>
    <cfRule type="cellIs" priority="3" operator="equal" dxfId="2">
      <formula>"Rood"</formula>
    </cfRule>
  </conditionalFormatting>
  <conditionalFormatting sqref="E9:E28">
    <cfRule type="cellIs" priority="4" operator="equal" dxfId="2">
      <formula>"Urgent"</formula>
    </cfRule>
    <cfRule type="cellIs" priority="5" operator="equal" dxfId="1">
      <formula>"Hoog"</formula>
    </cfRule>
    <cfRule type="cellIs" priority="6" operator="equal" dxfId="3">
      <formula>"Gemiddeld"</formula>
    </cfRule>
    <cfRule type="cellIs" priority="7" operator="equal" dxfId="4">
      <formula>"Laag"</formula>
    </cfRule>
  </conditionalFormatting>
  <conditionalFormatting sqref="K9:K28">
    <cfRule type="expression" priority="8" dxfId="2">
      <formula>AND(K9&lt;&gt;"",K9&lt;TODAY())</formula>
    </cfRule>
    <cfRule type="expression" priority="9" dxfId="1">
      <formula>AND(K9&lt;&gt;"",K9&gt;=TODAY(),K9&lt;=TODAY()+7)</formula>
    </cfRule>
    <cfRule type="expression" priority="10" dxfId="5">
      <formula>AND(K9&lt;&gt;"",K9&gt;TODAY()+7,K9&lt;=TODAY()+30)</formula>
    </cfRule>
  </conditionalFormatting>
  <conditionalFormatting sqref="L9:L28">
    <cfRule type="cellIs" priority="11" operator="equal" dxfId="6">
      <formula>"Ja"</formula>
    </cfRule>
    <cfRule type="cellIs" priority="12" operator="equal" dxfId="7">
      <formula>"Overleg"</formula>
    </cfRule>
  </conditionalFormatting>
  <dataValidations count="8">
    <dataValidation sqref="B3" showDropDown="0" showInputMessage="0" showErrorMessage="0" allowBlank="1" errorTitle="Ongeldige invoer" error="Kies een geldige portefeuille" promptTitle="Portefeuille" prompt="Selecteer portefeuille" type="list">
      <formula1>=_Portefeuille</formula1>
    </dataValidation>
    <dataValidation sqref="G3" showDropDown="0" showInputMessage="0" showErrorMessage="0" allowBlank="1" errorTitle="Ongeldige invoer" error="Kies een geldige portefeuillehouder" promptTitle="Portefeuillehouder" prompt="Selecteer portefeuillehouder" type="list">
      <formula1>=_Houder</formula1>
    </dataValidation>
    <dataValidation sqref="L3" showDropDown="0" showInputMessage="0" showErrorMessage="0" allowBlank="1" errorTitle="Ongeldige invoer" error="Kies een geldige Lions Club" promptTitle="Lions Club" prompt="Selecteer Lions Club" type="list">
      <formula1>=_Club</formula1>
    </dataValidation>
    <dataValidation sqref="G4" showDropDown="0" showInputMessage="0" showErrorMessage="0" allowBlank="1" promptTitle="Commissie/Werkgroep" prompt="Selecteer commissie/werkgroep" type="list">
      <formula1>=_Commissie</formula1>
    </dataValidation>
    <dataValidation sqref="D9:D28" showDropDown="0" showInputMessage="0" showErrorMessage="0" allowBlank="1" errorTitle="Ongeldige status" error="Groen = op schema, Geel = aandacht, Rood = kritiek" promptTitle="Status" type="list">
      <formula1>=_Status</formula1>
    </dataValidation>
    <dataValidation sqref="E9:E28" showDropDown="0" showInputMessage="0" showErrorMessage="0" allowBlank="1" errorTitle="Ongeldige invoer" error="Kies prioriteit" promptTitle="Prioriteit" type="list">
      <formula1>=_Prioriteit</formula1>
    </dataValidation>
    <dataValidation sqref="C9:C28" showDropDown="0" showInputMessage="0" showErrorMessage="0" allowBlank="1" errorTitle="Ongeldige invoer" error="Kies categorie" promptTitle="Categorie" type="list">
      <formula1>=_Categorie</formula1>
    </dataValidation>
    <dataValidation sqref="L9:L28" showDropDown="0" showInputMessage="0" showErrorMessage="0" allowBlank="1" errorTitle="Ongeldige invoer" error="Escalatie naar Gouverneursraad?" promptTitle="Escalatie" type="list">
      <formula1>"Ja,Nee,Overleg"</formula1>
    </dataValidation>
  </dataValidations>
  <printOptions horizontalCentered="1"/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3B82F6"/>
    <outlinePr summaryBelow="1" summaryRight="1"/>
    <pageSetUpPr fitToPage="1"/>
  </sheetPr>
  <dimension ref="B2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2" customWidth="1" min="3" max="3"/>
    <col width="3" customWidth="1" min="4" max="4"/>
    <col width="22" customWidth="1" min="5" max="5"/>
    <col width="12" customWidth="1" min="6" max="6"/>
    <col width="3" customWidth="1" min="7" max="7"/>
  </cols>
  <sheetData>
    <row r="2" ht="36" customHeight="1">
      <c r="B2" s="39" t="inlineStr">
        <is>
          <t>Samenvatting Stavaza</t>
        </is>
      </c>
    </row>
    <row r="4">
      <c r="B4" s="3" t="inlineStr">
        <is>
          <t>Portefeuille:</t>
        </is>
      </c>
      <c r="C4" s="40">
        <f>'Stavaza Secretariaat'!B3</f>
        <v/>
      </c>
    </row>
    <row r="5">
      <c r="B5" s="3" t="inlineStr">
        <is>
          <t>Vergaderdatum:</t>
        </is>
      </c>
      <c r="C5" s="4">
        <f>'Stavaza Secretariaat'!B4</f>
        <v/>
      </c>
    </row>
    <row r="6">
      <c r="B6" s="3" t="inlineStr">
        <is>
          <t>Datum ingevuld:</t>
        </is>
      </c>
      <c r="C6" s="5">
        <f>'Stavaza Secretariaat'!B5</f>
        <v/>
      </c>
    </row>
    <row r="8" ht="26.1" customHeight="1">
      <c r="B8" s="41" t="inlineStr">
        <is>
          <t>STATUS VERDELING</t>
        </is>
      </c>
    </row>
    <row r="9">
      <c r="B9" s="7" t="inlineStr">
        <is>
          <t>Categorie</t>
        </is>
      </c>
      <c r="C9" s="7" t="inlineStr">
        <is>
          <t>Aantal</t>
        </is>
      </c>
      <c r="D9" s="7" t="inlineStr">
        <is>
          <t>Visuele indicatie</t>
        </is>
      </c>
      <c r="E9" s="7" t="n"/>
      <c r="F9" s="7" t="n"/>
    </row>
    <row r="10" ht="27.95" customHeight="1">
      <c r="B10" s="26" t="inlineStr">
        <is>
          <t>Groen</t>
        </is>
      </c>
      <c r="C10" s="42">
        <f>COUNTIF('Stavaza Secretariaat'!D9:D28,"Groen")</f>
        <v/>
      </c>
      <c r="D10" s="43">
        <f>COUNTIF('Stavaza Secretariaat'!D9:D28,"Groen")</f>
        <v/>
      </c>
      <c r="E10" s="44" t="n"/>
      <c r="F10" s="44" t="n"/>
    </row>
    <row r="11" ht="27.95" customHeight="1">
      <c r="B11" s="26" t="inlineStr">
        <is>
          <t>Geel</t>
        </is>
      </c>
      <c r="C11" s="42">
        <f>COUNTIF('Stavaza Secretariaat'!D9:D28,"Geel")</f>
        <v/>
      </c>
      <c r="D11" s="45">
        <f>COUNTIF('Stavaza Secretariaat'!D9:D28,"Geel")</f>
        <v/>
      </c>
      <c r="E11" s="46" t="n"/>
      <c r="F11" s="46" t="n"/>
    </row>
    <row r="12" ht="27.95" customHeight="1">
      <c r="B12" s="26" t="inlineStr">
        <is>
          <t>Rood</t>
        </is>
      </c>
      <c r="C12" s="42">
        <f>COUNTIF('Stavaza Secretariaat'!D9:D28,"Rood")</f>
        <v/>
      </c>
      <c r="D12" s="47">
        <f>COUNTIF('Stavaza Secretariaat'!D9:D28,"Rood")</f>
        <v/>
      </c>
      <c r="E12" s="48" t="n"/>
      <c r="F12" s="48" t="n"/>
    </row>
    <row r="13" ht="27.95" customHeight="1">
      <c r="B13" s="26" t="inlineStr">
        <is>
          <t>N.v.t.</t>
        </is>
      </c>
      <c r="C13" s="42">
        <f>COUNTIF('Stavaza Secretariaat'!D9:D28,"N.v.t.")</f>
        <v/>
      </c>
      <c r="D13" s="49">
        <f>COUNTIF('Stavaza Secretariaat'!D9:D28,"N.v.t.")</f>
        <v/>
      </c>
      <c r="E13" s="50" t="n"/>
      <c r="F13" s="50" t="n"/>
    </row>
    <row r="15" ht="26.1" customHeight="1">
      <c r="B15" s="41" t="inlineStr">
        <is>
          <t>ESCALATIES NAAR GOUVERNEURSRAAD</t>
        </is>
      </c>
    </row>
    <row r="16" ht="30" customHeight="1">
      <c r="B16" s="26" t="inlineStr">
        <is>
          <t>Aantal escalaties (Ja)</t>
        </is>
      </c>
      <c r="D16" s="51">
        <f>COUNTIF('Stavaza Secretariaat'!L9:L28,"Ja")</f>
        <v/>
      </c>
      <c r="E16" s="48" t="n"/>
      <c r="F16" s="48" t="n"/>
    </row>
    <row r="17" ht="30" customHeight="1">
      <c r="B17" s="26" t="inlineStr">
        <is>
          <t>Aantal 'Overleg'</t>
        </is>
      </c>
      <c r="D17" s="52">
        <f>COUNTIF('Stavaza Secretariaat'!L9:L28,"Overleg")</f>
        <v/>
      </c>
      <c r="E17" s="46" t="n"/>
      <c r="F17" s="46" t="n"/>
    </row>
    <row r="19" ht="26.1" customHeight="1">
      <c r="B19" s="41" t="inlineStr">
        <is>
          <t>PRIORITEIT VERDELING</t>
        </is>
      </c>
    </row>
    <row r="20">
      <c r="B20" s="7" t="inlineStr">
        <is>
          <t>Categorie</t>
        </is>
      </c>
      <c r="C20" s="7" t="inlineStr">
        <is>
          <t>Aantal</t>
        </is>
      </c>
      <c r="D20" s="7" t="inlineStr">
        <is>
          <t>Visuele indicatie</t>
        </is>
      </c>
      <c r="E20" s="7" t="n"/>
      <c r="F20" s="7" t="n"/>
    </row>
    <row r="21" ht="27.95" customHeight="1">
      <c r="B21" s="26" t="inlineStr">
        <is>
          <t>Urgent</t>
        </is>
      </c>
      <c r="C21" s="42">
        <f>COUNTIF('Stavaza Secretariaat'!E9:E28,"Urgent")</f>
        <v/>
      </c>
      <c r="D21" s="47">
        <f>COUNTIF('Stavaza Secretariaat'!E9:E28,"Urgent")</f>
        <v/>
      </c>
      <c r="E21" s="48" t="n"/>
      <c r="F21" s="48" t="n"/>
    </row>
    <row r="22" ht="27.95" customHeight="1">
      <c r="B22" s="26" t="inlineStr">
        <is>
          <t>Hoog</t>
        </is>
      </c>
      <c r="C22" s="42">
        <f>COUNTIF('Stavaza Secretariaat'!E9:E28,"Hoog")</f>
        <v/>
      </c>
      <c r="D22" s="45">
        <f>COUNTIF('Stavaza Secretariaat'!E9:E28,"Hoog")</f>
        <v/>
      </c>
      <c r="E22" s="46" t="n"/>
      <c r="F22" s="46" t="n"/>
    </row>
    <row r="23" ht="27.95" customHeight="1">
      <c r="B23" s="26" t="inlineStr">
        <is>
          <t>Gemiddeld</t>
        </is>
      </c>
      <c r="C23" s="42">
        <f>COUNTIF('Stavaza Secretariaat'!E9:E28,"Gemiddeld")</f>
        <v/>
      </c>
      <c r="D23" s="53">
        <f>COUNTIF('Stavaza Secretariaat'!E9:E28,"Gemiddeld")</f>
        <v/>
      </c>
      <c r="E23" s="54" t="n"/>
      <c r="F23" s="54" t="n"/>
    </row>
    <row r="24" ht="27.95" customHeight="1">
      <c r="B24" s="26" t="inlineStr">
        <is>
          <t>Laag</t>
        </is>
      </c>
      <c r="C24" s="42">
        <f>COUNTIF('Stavaza Secretariaat'!E9:E28,"Laag")</f>
        <v/>
      </c>
      <c r="D24" s="49">
        <f>COUNTIF('Stavaza Secretariaat'!E9:E28,"Laag")</f>
        <v/>
      </c>
      <c r="E24" s="50" t="n"/>
      <c r="F24" s="50" t="n"/>
    </row>
    <row r="26" ht="26.1" customHeight="1">
      <c r="B26" s="41" t="inlineStr">
        <is>
          <t>KRITIEKE DEADLINES</t>
        </is>
      </c>
    </row>
    <row r="27" ht="30" customHeight="1">
      <c r="B27" s="26" t="inlineStr">
        <is>
          <t>Verlopen ( &lt; vandaag )</t>
        </is>
      </c>
      <c r="D27" s="55">
        <f>SUMPRODUCT(('Stavaza Secretariaat'!K9:K28&lt;&gt;"")*('Stavaza Secretariaat'!K9:K28&lt;TODAY())*1)</f>
        <v/>
      </c>
      <c r="E27" s="48" t="n"/>
      <c r="F27" s="48" t="n"/>
    </row>
    <row r="28" ht="30" customHeight="1">
      <c r="B28" s="26" t="inlineStr">
        <is>
          <t>Binnen 7 dagen</t>
        </is>
      </c>
      <c r="D28" s="56">
        <f>SUMPRODUCT(('Stavaza Secretariaat'!K9:K28&lt;&gt;"")*('Stavaza Secretariaat'!K9:K28&gt;=TODAY())*('Stavaza Secretariaat'!K9:K28&lt;=TODAY()+7)*1)</f>
        <v/>
      </c>
      <c r="E28" s="46" t="n"/>
      <c r="F28" s="46" t="n"/>
    </row>
    <row r="29" ht="30" customHeight="1">
      <c r="B29" s="26" t="inlineStr">
        <is>
          <t>Binnen 30 dagen</t>
        </is>
      </c>
      <c r="D29" s="57">
        <f>SUMPRODUCT(('Stavaza Secretariaat'!K9:K28&lt;&gt;"")*('Stavaza Secretariaat'!K9:K28&gt;TODAY()+7)*('Stavaza Secretariaat'!K9:K28&lt;=TODAY()+30)*1)</f>
        <v/>
      </c>
      <c r="E29" s="58" t="n"/>
      <c r="F29" s="58" t="n"/>
    </row>
    <row r="31" ht="30" customHeight="1">
      <c r="B31" s="13" t="inlineStr">
        <is>
          <t>Totaal aantal items</t>
        </is>
      </c>
      <c r="D31" s="59">
        <f>COUNTA('Stavaza Secretariaat'!B9:B28)</f>
        <v/>
      </c>
      <c r="E31" s="60" t="n"/>
      <c r="F31" s="60" t="n"/>
    </row>
  </sheetData>
  <mergeCells count="14">
    <mergeCell ref="B16:C16"/>
    <mergeCell ref="B29:C29"/>
    <mergeCell ref="B2:F2"/>
    <mergeCell ref="C4:F4"/>
    <mergeCell ref="B15:F15"/>
    <mergeCell ref="B19:F19"/>
    <mergeCell ref="C6:F6"/>
    <mergeCell ref="B28:C28"/>
    <mergeCell ref="B31:C31"/>
    <mergeCell ref="B8:F8"/>
    <mergeCell ref="B27:C27"/>
    <mergeCell ref="C5:F5"/>
    <mergeCell ref="B26:F26"/>
    <mergeCell ref="B17:C17"/>
  </mergeCells>
  <pageMargins left="0.75" right="0.75" top="1" bottom="1" header="0.5" footer="0.5"/>
  <pageSetup orientation="portrait" fitToWidth="1"/>
</worksheet>
</file>

<file path=xl/worksheets/sheet5.xml><?xml version="1.0" encoding="utf-8"?>
<worksheet xmlns="http://schemas.openxmlformats.org/spreadsheetml/2006/main">
  <sheetPr>
    <tabColor rgb="00003366"/>
    <outlinePr summaryBelow="1" summaryRight="1"/>
    <pageSetUpPr fitToPage="1"/>
  </sheetPr>
  <dimension ref="A1:L2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4" customWidth="1" min="3" max="3"/>
    <col width="10" customWidth="1" min="4" max="4"/>
    <col width="10" customWidth="1" min="5" max="5"/>
    <col width="28" customWidth="1" min="6" max="6"/>
    <col width="28" customWidth="1" min="7" max="7"/>
    <col width="28" customWidth="1" min="8" max="8"/>
    <col width="28" customWidth="1" min="9" max="9"/>
    <col width="16" customWidth="1" min="10" max="10"/>
    <col width="12" customWidth="1" min="11" max="11"/>
    <col width="14" customWidth="1" min="12" max="12"/>
  </cols>
  <sheetData>
    <row r="1" ht="42" customHeight="1">
      <c r="A1" s="27" t="inlineStr">
        <is>
          <t>STAVAZA — STAND VAN ZAKEN</t>
        </is>
      </c>
    </row>
    <row r="2" ht="28" customHeight="1">
      <c r="A2" s="28" t="inlineStr">
        <is>
          <t>Lions MD110 Nederland — Gouverneursraad 2026-2027</t>
        </is>
      </c>
    </row>
    <row r="3" ht="24" customHeight="1">
      <c r="A3" s="3" t="inlineStr">
        <is>
          <t>Portefeuille:</t>
        </is>
      </c>
      <c r="B3" s="29" t="inlineStr">
        <is>
          <t>Financiën</t>
        </is>
      </c>
      <c r="F3" s="3" t="inlineStr">
        <is>
          <t>Portefeuillehouder:</t>
        </is>
      </c>
      <c r="G3" s="29" t="inlineStr">
        <is>
          <t>Nynke Geerts-Zandveld (Secr)</t>
        </is>
      </c>
      <c r="K3" s="3" t="inlineStr">
        <is>
          <t>Lions Club:</t>
        </is>
      </c>
      <c r="L3" s="29" t="inlineStr">
        <is>
          <t>LC Utrechtse Heuvelrug</t>
        </is>
      </c>
    </row>
    <row r="4" ht="24" customHeight="1">
      <c r="A4" s="3" t="inlineStr">
        <is>
          <t>Vergadering datum:</t>
        </is>
      </c>
      <c r="B4" s="30" t="n"/>
      <c r="F4" s="3" t="inlineStr">
        <is>
          <t>Commissie/Werkgroep:</t>
        </is>
      </c>
      <c r="G4" s="29" t="n"/>
    </row>
    <row r="5" ht="24" customHeight="1">
      <c r="A5" s="3" t="inlineStr">
        <is>
          <t>Datum ingevuld:</t>
        </is>
      </c>
      <c r="B5" s="30" t="n"/>
      <c r="F5" s="3" t="inlineStr">
        <is>
          <t>Gemaakt door:</t>
        </is>
      </c>
      <c r="G5" s="29" t="n"/>
    </row>
    <row r="6" ht="30" customHeight="1">
      <c r="A6" s="31" t="inlineStr">
        <is>
          <t>Vul dit formulier 7 dagen vóór de Gouverneursraad vergadering in. Eén rij per onderwerp. Status: Groen = op schema, Geel = aandacht, Rood = kritiek/blokkade. Licht Rood-statussen VÓÓR de vergadering toe bij de voorzitter.</t>
        </is>
      </c>
    </row>
    <row r="7" ht="8" customHeight="1"/>
    <row r="8" ht="36" customHeight="1">
      <c r="A8" s="32" t="inlineStr">
        <is>
          <t>Nr.</t>
        </is>
      </c>
      <c r="B8" s="32" t="inlineStr">
        <is>
          <t>Onderwerp / Activiteit</t>
        </is>
      </c>
      <c r="C8" s="32" t="inlineStr">
        <is>
          <t>Categorie</t>
        </is>
      </c>
      <c r="D8" s="32" t="inlineStr">
        <is>
          <t>Status</t>
        </is>
      </c>
      <c r="E8" s="32" t="inlineStr">
        <is>
          <t>Prioriteit</t>
        </is>
      </c>
      <c r="F8" s="32" t="inlineStr">
        <is>
          <t>Wat gaat goed</t>
        </is>
      </c>
      <c r="G8" s="32" t="inlineStr">
        <is>
          <t>Aandacht nodig</t>
        </is>
      </c>
      <c r="H8" s="32" t="inlineStr">
        <is>
          <t>Kritieke punten / Blokkades</t>
        </is>
      </c>
      <c r="I8" s="32" t="inlineStr">
        <is>
          <t>Actie / Beslissing gevraagd</t>
        </is>
      </c>
      <c r="J8" s="32" t="inlineStr">
        <is>
          <t>Actie-eigenaar</t>
        </is>
      </c>
      <c r="K8" s="32" t="inlineStr">
        <is>
          <t>Deadline</t>
        </is>
      </c>
      <c r="L8" s="32" t="inlineStr">
        <is>
          <t>Escalatie naar GR?</t>
        </is>
      </c>
    </row>
    <row r="9" ht="42" customHeight="1">
      <c r="A9" s="33" t="n">
        <v>1</v>
      </c>
      <c r="B9" s="34" t="n"/>
      <c r="C9" s="34" t="n"/>
      <c r="D9" s="34" t="n"/>
      <c r="E9" s="34" t="n"/>
      <c r="F9" s="34" t="n"/>
      <c r="G9" s="34" t="n"/>
      <c r="H9" s="34" t="n"/>
      <c r="I9" s="34" t="n"/>
      <c r="J9" s="34" t="n"/>
      <c r="K9" s="35" t="n"/>
      <c r="L9" s="34" t="n"/>
    </row>
    <row r="10" ht="42" customHeight="1">
      <c r="A10" s="36" t="n">
        <v>2</v>
      </c>
      <c r="B10" s="37" t="n"/>
      <c r="C10" s="37" t="n"/>
      <c r="D10" s="37" t="n"/>
      <c r="E10" s="37" t="n"/>
      <c r="F10" s="37" t="n"/>
      <c r="G10" s="37" t="n"/>
      <c r="H10" s="37" t="n"/>
      <c r="I10" s="37" t="n"/>
      <c r="J10" s="37" t="n"/>
      <c r="K10" s="38" t="n"/>
      <c r="L10" s="37" t="n"/>
    </row>
    <row r="11" ht="42" customHeight="1">
      <c r="A11" s="33" t="n">
        <v>3</v>
      </c>
      <c r="B11" s="34" t="n"/>
      <c r="C11" s="34" t="n"/>
      <c r="D11" s="34" t="n"/>
      <c r="E11" s="34" t="n"/>
      <c r="F11" s="34" t="n"/>
      <c r="G11" s="34" t="n"/>
      <c r="H11" s="34" t="n"/>
      <c r="I11" s="34" t="n"/>
      <c r="J11" s="34" t="n"/>
      <c r="K11" s="35" t="n"/>
      <c r="L11" s="34" t="n"/>
    </row>
    <row r="12" ht="42" customHeight="1">
      <c r="A12" s="36" t="n">
        <v>4</v>
      </c>
      <c r="B12" s="37" t="n"/>
      <c r="C12" s="37" t="n"/>
      <c r="D12" s="37" t="n"/>
      <c r="E12" s="37" t="n"/>
      <c r="F12" s="37" t="n"/>
      <c r="G12" s="37" t="n"/>
      <c r="H12" s="37" t="n"/>
      <c r="I12" s="37" t="n"/>
      <c r="J12" s="37" t="n"/>
      <c r="K12" s="38" t="n"/>
      <c r="L12" s="37" t="n"/>
    </row>
    <row r="13" ht="42" customHeight="1">
      <c r="A13" s="33" t="n">
        <v>5</v>
      </c>
      <c r="B13" s="34" t="n"/>
      <c r="C13" s="34" t="n"/>
      <c r="D13" s="34" t="n"/>
      <c r="E13" s="34" t="n"/>
      <c r="F13" s="34" t="n"/>
      <c r="G13" s="34" t="n"/>
      <c r="H13" s="34" t="n"/>
      <c r="I13" s="34" t="n"/>
      <c r="J13" s="34" t="n"/>
      <c r="K13" s="35" t="n"/>
      <c r="L13" s="34" t="n"/>
    </row>
    <row r="14" ht="42" customHeight="1">
      <c r="A14" s="36" t="n">
        <v>6</v>
      </c>
      <c r="B14" s="37" t="n"/>
      <c r="C14" s="37" t="n"/>
      <c r="D14" s="37" t="n"/>
      <c r="E14" s="37" t="n"/>
      <c r="F14" s="37" t="n"/>
      <c r="G14" s="37" t="n"/>
      <c r="H14" s="37" t="n"/>
      <c r="I14" s="37" t="n"/>
      <c r="J14" s="37" t="n"/>
      <c r="K14" s="38" t="n"/>
      <c r="L14" s="37" t="n"/>
    </row>
    <row r="15" ht="42" customHeight="1">
      <c r="A15" s="33" t="n">
        <v>7</v>
      </c>
      <c r="B15" s="34" t="n"/>
      <c r="C15" s="34" t="n"/>
      <c r="D15" s="34" t="n"/>
      <c r="E15" s="34" t="n"/>
      <c r="F15" s="34" t="n"/>
      <c r="G15" s="34" t="n"/>
      <c r="H15" s="34" t="n"/>
      <c r="I15" s="34" t="n"/>
      <c r="J15" s="34" t="n"/>
      <c r="K15" s="35" t="n"/>
      <c r="L15" s="34" t="n"/>
    </row>
    <row r="16" ht="42" customHeight="1">
      <c r="A16" s="36" t="n">
        <v>8</v>
      </c>
      <c r="B16" s="37" t="n"/>
      <c r="C16" s="37" t="n"/>
      <c r="D16" s="37" t="n"/>
      <c r="E16" s="37" t="n"/>
      <c r="F16" s="37" t="n"/>
      <c r="G16" s="37" t="n"/>
      <c r="H16" s="37" t="n"/>
      <c r="I16" s="37" t="n"/>
      <c r="J16" s="37" t="n"/>
      <c r="K16" s="38" t="n"/>
      <c r="L16" s="37" t="n"/>
    </row>
    <row r="17" ht="42" customHeight="1">
      <c r="A17" s="33" t="n">
        <v>9</v>
      </c>
      <c r="B17" s="34" t="n"/>
      <c r="C17" s="34" t="n"/>
      <c r="D17" s="34" t="n"/>
      <c r="E17" s="34" t="n"/>
      <c r="F17" s="34" t="n"/>
      <c r="G17" s="34" t="n"/>
      <c r="H17" s="34" t="n"/>
      <c r="I17" s="34" t="n"/>
      <c r="J17" s="34" t="n"/>
      <c r="K17" s="35" t="n"/>
      <c r="L17" s="34" t="n"/>
    </row>
    <row r="18" ht="42" customHeight="1">
      <c r="A18" s="36" t="n">
        <v>10</v>
      </c>
      <c r="B18" s="37" t="n"/>
      <c r="C18" s="37" t="n"/>
      <c r="D18" s="37" t="n"/>
      <c r="E18" s="37" t="n"/>
      <c r="F18" s="37" t="n"/>
      <c r="G18" s="37" t="n"/>
      <c r="H18" s="37" t="n"/>
      <c r="I18" s="37" t="n"/>
      <c r="J18" s="37" t="n"/>
      <c r="K18" s="38" t="n"/>
      <c r="L18" s="37" t="n"/>
    </row>
    <row r="19" ht="42" customHeight="1">
      <c r="A19" s="33" t="n">
        <v>11</v>
      </c>
      <c r="B19" s="34" t="n"/>
      <c r="C19" s="34" t="n"/>
      <c r="D19" s="34" t="n"/>
      <c r="E19" s="34" t="n"/>
      <c r="F19" s="34" t="n"/>
      <c r="G19" s="34" t="n"/>
      <c r="H19" s="34" t="n"/>
      <c r="I19" s="34" t="n"/>
      <c r="J19" s="34" t="n"/>
      <c r="K19" s="35" t="n"/>
      <c r="L19" s="34" t="n"/>
    </row>
    <row r="20" ht="42" customHeight="1">
      <c r="A20" s="36" t="n">
        <v>12</v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8" t="n"/>
      <c r="L20" s="37" t="n"/>
    </row>
    <row r="21" ht="42" customHeight="1">
      <c r="A21" s="33" t="n">
        <v>13</v>
      </c>
      <c r="B21" s="34" t="n"/>
      <c r="C21" s="34" t="n"/>
      <c r="D21" s="34" t="n"/>
      <c r="E21" s="34" t="n"/>
      <c r="F21" s="34" t="n"/>
      <c r="G21" s="34" t="n"/>
      <c r="H21" s="34" t="n"/>
      <c r="I21" s="34" t="n"/>
      <c r="J21" s="34" t="n"/>
      <c r="K21" s="35" t="n"/>
      <c r="L21" s="34" t="n"/>
    </row>
    <row r="22" ht="42" customHeight="1">
      <c r="A22" s="36" t="n">
        <v>14</v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8" t="n"/>
      <c r="L22" s="37" t="n"/>
    </row>
    <row r="23" ht="42" customHeight="1">
      <c r="A23" s="33" t="n">
        <v>15</v>
      </c>
      <c r="B23" s="34" t="n"/>
      <c r="C23" s="34" t="n"/>
      <c r="D23" s="34" t="n"/>
      <c r="E23" s="34" t="n"/>
      <c r="F23" s="34" t="n"/>
      <c r="G23" s="34" t="n"/>
      <c r="H23" s="34" t="n"/>
      <c r="I23" s="34" t="n"/>
      <c r="J23" s="34" t="n"/>
      <c r="K23" s="35" t="n"/>
      <c r="L23" s="34" t="n"/>
    </row>
    <row r="24" ht="42" customHeight="1">
      <c r="A24" s="36" t="n">
        <v>16</v>
      </c>
      <c r="B24" s="37" t="n"/>
      <c r="C24" s="37" t="n"/>
      <c r="D24" s="37" t="n"/>
      <c r="E24" s="37" t="n"/>
      <c r="F24" s="37" t="n"/>
      <c r="G24" s="37" t="n"/>
      <c r="H24" s="37" t="n"/>
      <c r="I24" s="37" t="n"/>
      <c r="J24" s="37" t="n"/>
      <c r="K24" s="38" t="n"/>
      <c r="L24" s="37" t="n"/>
    </row>
    <row r="25" ht="42" customHeight="1">
      <c r="A25" s="33" t="n">
        <v>17</v>
      </c>
      <c r="B25" s="34" t="n"/>
      <c r="C25" s="34" t="n"/>
      <c r="D25" s="34" t="n"/>
      <c r="E25" s="34" t="n"/>
      <c r="F25" s="34" t="n"/>
      <c r="G25" s="34" t="n"/>
      <c r="H25" s="34" t="n"/>
      <c r="I25" s="34" t="n"/>
      <c r="J25" s="34" t="n"/>
      <c r="K25" s="35" t="n"/>
      <c r="L25" s="34" t="n"/>
    </row>
    <row r="26" ht="42" customHeight="1">
      <c r="A26" s="36" t="n">
        <v>18</v>
      </c>
      <c r="B26" s="37" t="n"/>
      <c r="C26" s="37" t="n"/>
      <c r="D26" s="37" t="n"/>
      <c r="E26" s="37" t="n"/>
      <c r="F26" s="37" t="n"/>
      <c r="G26" s="37" t="n"/>
      <c r="H26" s="37" t="n"/>
      <c r="I26" s="37" t="n"/>
      <c r="J26" s="37" t="n"/>
      <c r="K26" s="38" t="n"/>
      <c r="L26" s="37" t="n"/>
    </row>
    <row r="27" ht="42" customHeight="1">
      <c r="A27" s="33" t="n">
        <v>19</v>
      </c>
      <c r="B27" s="34" t="n"/>
      <c r="C27" s="34" t="n"/>
      <c r="D27" s="34" t="n"/>
      <c r="E27" s="34" t="n"/>
      <c r="F27" s="34" t="n"/>
      <c r="G27" s="34" t="n"/>
      <c r="H27" s="34" t="n"/>
      <c r="I27" s="34" t="n"/>
      <c r="J27" s="34" t="n"/>
      <c r="K27" s="35" t="n"/>
      <c r="L27" s="34" t="n"/>
    </row>
    <row r="28" ht="42" customHeight="1">
      <c r="A28" s="36" t="n">
        <v>20</v>
      </c>
      <c r="B28" s="37" t="n"/>
      <c r="C28" s="37" t="n"/>
      <c r="D28" s="37" t="n"/>
      <c r="E28" s="37" t="n"/>
      <c r="F28" s="37" t="n"/>
      <c r="G28" s="37" t="n"/>
      <c r="H28" s="37" t="n"/>
      <c r="I28" s="37" t="n"/>
      <c r="J28" s="37" t="n"/>
      <c r="K28" s="38" t="n"/>
      <c r="L28" s="37" t="n"/>
    </row>
  </sheetData>
  <mergeCells count="10">
    <mergeCell ref="A2:L2"/>
    <mergeCell ref="G5:L5"/>
    <mergeCell ref="G3:J3"/>
    <mergeCell ref="B4:E4"/>
    <mergeCell ref="A1:L1"/>
    <mergeCell ref="L3"/>
    <mergeCell ref="A6:L6"/>
    <mergeCell ref="B3:E3"/>
    <mergeCell ref="B5:E5"/>
    <mergeCell ref="G4:L4"/>
  </mergeCells>
  <conditionalFormatting sqref="D9:D28">
    <cfRule type="cellIs" priority="1" operator="equal" dxfId="0">
      <formula>"Groen"</formula>
    </cfRule>
    <cfRule type="cellIs" priority="2" operator="equal" dxfId="1">
      <formula>"Geel"</formula>
    </cfRule>
    <cfRule type="cellIs" priority="3" operator="equal" dxfId="2">
      <formula>"Rood"</formula>
    </cfRule>
  </conditionalFormatting>
  <conditionalFormatting sqref="E9:E28">
    <cfRule type="cellIs" priority="4" operator="equal" dxfId="2">
      <formula>"Urgent"</formula>
    </cfRule>
    <cfRule type="cellIs" priority="5" operator="equal" dxfId="1">
      <formula>"Hoog"</formula>
    </cfRule>
    <cfRule type="cellIs" priority="6" operator="equal" dxfId="3">
      <formula>"Gemiddeld"</formula>
    </cfRule>
    <cfRule type="cellIs" priority="7" operator="equal" dxfId="4">
      <formula>"Laag"</formula>
    </cfRule>
  </conditionalFormatting>
  <conditionalFormatting sqref="K9:K28">
    <cfRule type="expression" priority="8" dxfId="2">
      <formula>AND(K9&lt;&gt;"",K9&lt;TODAY())</formula>
    </cfRule>
    <cfRule type="expression" priority="9" dxfId="1">
      <formula>AND(K9&lt;&gt;"",K9&gt;=TODAY(),K9&lt;=TODAY()+7)</formula>
    </cfRule>
    <cfRule type="expression" priority="10" dxfId="5">
      <formula>AND(K9&lt;&gt;"",K9&gt;TODAY()+7,K9&lt;=TODAY()+30)</formula>
    </cfRule>
  </conditionalFormatting>
  <conditionalFormatting sqref="L9:L28">
    <cfRule type="cellIs" priority="11" operator="equal" dxfId="6">
      <formula>"Ja"</formula>
    </cfRule>
    <cfRule type="cellIs" priority="12" operator="equal" dxfId="7">
      <formula>"Overleg"</formula>
    </cfRule>
  </conditionalFormatting>
  <dataValidations count="8">
    <dataValidation sqref="B3" showDropDown="0" showInputMessage="0" showErrorMessage="0" allowBlank="1" errorTitle="Ongeldige invoer" error="Kies een geldige portefeuille" promptTitle="Portefeuille" prompt="Selecteer portefeuille" type="list">
      <formula1>=_Portefeuille</formula1>
    </dataValidation>
    <dataValidation sqref="G3" showDropDown="0" showInputMessage="0" showErrorMessage="0" allowBlank="1" errorTitle="Ongeldige invoer" error="Kies een geldige portefeuillehouder" promptTitle="Portefeuillehouder" prompt="Selecteer portefeuillehouder" type="list">
      <formula1>=_Houder</formula1>
    </dataValidation>
    <dataValidation sqref="L3" showDropDown="0" showInputMessage="0" showErrorMessage="0" allowBlank="1" errorTitle="Ongeldige invoer" error="Kies een geldige Lions Club" promptTitle="Lions Club" prompt="Selecteer Lions Club" type="list">
      <formula1>=_Club</formula1>
    </dataValidation>
    <dataValidation sqref="G4" showDropDown="0" showInputMessage="0" showErrorMessage="0" allowBlank="1" promptTitle="Commissie/Werkgroep" prompt="Selecteer commissie/werkgroep" type="list">
      <formula1>=_Commissie</formula1>
    </dataValidation>
    <dataValidation sqref="D9:D28" showDropDown="0" showInputMessage="0" showErrorMessage="0" allowBlank="1" errorTitle="Ongeldige status" error="Groen = op schema, Geel = aandacht, Rood = kritiek" promptTitle="Status" type="list">
      <formula1>=_Status</formula1>
    </dataValidation>
    <dataValidation sqref="E9:E28" showDropDown="0" showInputMessage="0" showErrorMessage="0" allowBlank="1" errorTitle="Ongeldige invoer" error="Kies prioriteit" promptTitle="Prioriteit" type="list">
      <formula1>=_Prioriteit</formula1>
    </dataValidation>
    <dataValidation sqref="C9:C28" showDropDown="0" showInputMessage="0" showErrorMessage="0" allowBlank="1" errorTitle="Ongeldige invoer" error="Kies categorie" promptTitle="Categorie" type="list">
      <formula1>=_Categorie</formula1>
    </dataValidation>
    <dataValidation sqref="L9:L28" showDropDown="0" showInputMessage="0" showErrorMessage="0" allowBlank="1" errorTitle="Ongeldige invoer" error="Escalatie naar Gouverneursraad?" promptTitle="Escalatie" type="list">
      <formula1>"Ja,Nee,Overleg"</formula1>
    </dataValidation>
  </dataValidations>
  <printOptions horizontalCentered="1"/>
  <pageMargins left="0.4" right="0.4" top="0.5" bottom="0.5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003B82F6"/>
    <outlinePr summaryBelow="1" summaryRight="1"/>
    <pageSetUpPr fitToPage="1"/>
  </sheetPr>
  <dimension ref="B2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2" customWidth="1" min="3" max="3"/>
    <col width="3" customWidth="1" min="4" max="4"/>
    <col width="22" customWidth="1" min="5" max="5"/>
    <col width="12" customWidth="1" min="6" max="6"/>
    <col width="3" customWidth="1" min="7" max="7"/>
  </cols>
  <sheetData>
    <row r="2" ht="36" customHeight="1">
      <c r="B2" s="39" t="inlineStr">
        <is>
          <t>Samenvatting Stavaza</t>
        </is>
      </c>
    </row>
    <row r="4">
      <c r="B4" s="3" t="inlineStr">
        <is>
          <t>Portefeuille:</t>
        </is>
      </c>
      <c r="C4" s="40">
        <f>'Stavaza Financien'!B3</f>
        <v/>
      </c>
    </row>
    <row r="5">
      <c r="B5" s="3" t="inlineStr">
        <is>
          <t>Vergaderdatum:</t>
        </is>
      </c>
      <c r="C5" s="4">
        <f>'Stavaza Financien'!B4</f>
        <v/>
      </c>
    </row>
    <row r="6">
      <c r="B6" s="3" t="inlineStr">
        <is>
          <t>Datum ingevuld:</t>
        </is>
      </c>
      <c r="C6" s="5">
        <f>'Stavaza Financien'!B5</f>
        <v/>
      </c>
    </row>
    <row r="8" ht="26.1" customHeight="1">
      <c r="B8" s="41" t="inlineStr">
        <is>
          <t>STATUS VERDELING</t>
        </is>
      </c>
    </row>
    <row r="9">
      <c r="B9" s="7" t="inlineStr">
        <is>
          <t>Categorie</t>
        </is>
      </c>
      <c r="C9" s="7" t="inlineStr">
        <is>
          <t>Aantal</t>
        </is>
      </c>
      <c r="D9" s="7" t="inlineStr">
        <is>
          <t>Visuele indicatie</t>
        </is>
      </c>
      <c r="E9" s="7" t="n"/>
      <c r="F9" s="7" t="n"/>
    </row>
    <row r="10" ht="27.95" customHeight="1">
      <c r="B10" s="26" t="inlineStr">
        <is>
          <t>Groen</t>
        </is>
      </c>
      <c r="C10" s="42">
        <f>COUNTIF('Stavaza Financien'!D9:D28,"Groen")</f>
        <v/>
      </c>
      <c r="D10" s="43">
        <f>COUNTIF('Stavaza Financien'!D9:D28,"Groen")</f>
        <v/>
      </c>
      <c r="E10" s="44" t="n"/>
      <c r="F10" s="44" t="n"/>
    </row>
    <row r="11" ht="27.95" customHeight="1">
      <c r="B11" s="26" t="inlineStr">
        <is>
          <t>Geel</t>
        </is>
      </c>
      <c r="C11" s="42">
        <f>COUNTIF('Stavaza Financien'!D9:D28,"Geel")</f>
        <v/>
      </c>
      <c r="D11" s="45">
        <f>COUNTIF('Stavaza Financien'!D9:D28,"Geel")</f>
        <v/>
      </c>
      <c r="E11" s="46" t="n"/>
      <c r="F11" s="46" t="n"/>
    </row>
    <row r="12" ht="27.95" customHeight="1">
      <c r="B12" s="26" t="inlineStr">
        <is>
          <t>Rood</t>
        </is>
      </c>
      <c r="C12" s="42">
        <f>COUNTIF('Stavaza Financien'!D9:D28,"Rood")</f>
        <v/>
      </c>
      <c r="D12" s="47">
        <f>COUNTIF('Stavaza Financien'!D9:D28,"Rood")</f>
        <v/>
      </c>
      <c r="E12" s="48" t="n"/>
      <c r="F12" s="48" t="n"/>
    </row>
    <row r="13" ht="27.95" customHeight="1">
      <c r="B13" s="26" t="inlineStr">
        <is>
          <t>N.v.t.</t>
        </is>
      </c>
      <c r="C13" s="42">
        <f>COUNTIF('Stavaza Financien'!D9:D28,"N.v.t.")</f>
        <v/>
      </c>
      <c r="D13" s="49">
        <f>COUNTIF('Stavaza Financien'!D9:D28,"N.v.t.")</f>
        <v/>
      </c>
      <c r="E13" s="50" t="n"/>
      <c r="F13" s="50" t="n"/>
    </row>
    <row r="15" ht="26.1" customHeight="1">
      <c r="B15" s="41" t="inlineStr">
        <is>
          <t>ESCALATIES NAAR GOUVERNEURSRAAD</t>
        </is>
      </c>
    </row>
    <row r="16" ht="30" customHeight="1">
      <c r="B16" s="26" t="inlineStr">
        <is>
          <t>Aantal escalaties (Ja)</t>
        </is>
      </c>
      <c r="D16" s="51">
        <f>COUNTIF('Stavaza Financien'!L9:L28,"Ja")</f>
        <v/>
      </c>
      <c r="E16" s="48" t="n"/>
      <c r="F16" s="48" t="n"/>
    </row>
    <row r="17" ht="30" customHeight="1">
      <c r="B17" s="26" t="inlineStr">
        <is>
          <t>Aantal 'Overleg'</t>
        </is>
      </c>
      <c r="D17" s="52">
        <f>COUNTIF('Stavaza Financien'!L9:L28,"Overleg")</f>
        <v/>
      </c>
      <c r="E17" s="46" t="n"/>
      <c r="F17" s="46" t="n"/>
    </row>
    <row r="19" ht="26.1" customHeight="1">
      <c r="B19" s="41" t="inlineStr">
        <is>
          <t>PRIORITEIT VERDELING</t>
        </is>
      </c>
    </row>
    <row r="20">
      <c r="B20" s="7" t="inlineStr">
        <is>
          <t>Categorie</t>
        </is>
      </c>
      <c r="C20" s="7" t="inlineStr">
        <is>
          <t>Aantal</t>
        </is>
      </c>
      <c r="D20" s="7" t="inlineStr">
        <is>
          <t>Visuele indicatie</t>
        </is>
      </c>
      <c r="E20" s="7" t="n"/>
      <c r="F20" s="7" t="n"/>
    </row>
    <row r="21" ht="27.95" customHeight="1">
      <c r="B21" s="26" t="inlineStr">
        <is>
          <t>Urgent</t>
        </is>
      </c>
      <c r="C21" s="42">
        <f>COUNTIF('Stavaza Financien'!E9:E28,"Urgent")</f>
        <v/>
      </c>
      <c r="D21" s="47">
        <f>COUNTIF('Stavaza Financien'!E9:E28,"Urgent")</f>
        <v/>
      </c>
      <c r="E21" s="48" t="n"/>
      <c r="F21" s="48" t="n"/>
    </row>
    <row r="22" ht="27.95" customHeight="1">
      <c r="B22" s="26" t="inlineStr">
        <is>
          <t>Hoog</t>
        </is>
      </c>
      <c r="C22" s="42">
        <f>COUNTIF('Stavaza Financien'!E9:E28,"Hoog")</f>
        <v/>
      </c>
      <c r="D22" s="45">
        <f>COUNTIF('Stavaza Financien'!E9:E28,"Hoog")</f>
        <v/>
      </c>
      <c r="E22" s="46" t="n"/>
      <c r="F22" s="46" t="n"/>
    </row>
    <row r="23" ht="27.95" customHeight="1">
      <c r="B23" s="26" t="inlineStr">
        <is>
          <t>Gemiddeld</t>
        </is>
      </c>
      <c r="C23" s="42">
        <f>COUNTIF('Stavaza Financien'!E9:E28,"Gemiddeld")</f>
        <v/>
      </c>
      <c r="D23" s="53">
        <f>COUNTIF('Stavaza Financien'!E9:E28,"Gemiddeld")</f>
        <v/>
      </c>
      <c r="E23" s="54" t="n"/>
      <c r="F23" s="54" t="n"/>
    </row>
    <row r="24" ht="27.95" customHeight="1">
      <c r="B24" s="26" t="inlineStr">
        <is>
          <t>Laag</t>
        </is>
      </c>
      <c r="C24" s="42">
        <f>COUNTIF('Stavaza Financien'!E9:E28,"Laag")</f>
        <v/>
      </c>
      <c r="D24" s="49">
        <f>COUNTIF('Stavaza Financien'!E9:E28,"Laag")</f>
        <v/>
      </c>
      <c r="E24" s="50" t="n"/>
      <c r="F24" s="50" t="n"/>
    </row>
    <row r="26" ht="26.1" customHeight="1">
      <c r="B26" s="41" t="inlineStr">
        <is>
          <t>KRITIEKE DEADLINES</t>
        </is>
      </c>
    </row>
    <row r="27" ht="30" customHeight="1">
      <c r="B27" s="26" t="inlineStr">
        <is>
          <t>Verlopen ( &lt; vandaag )</t>
        </is>
      </c>
      <c r="D27" s="55">
        <f>SUMPRODUCT(('Stavaza Financien'!K9:K28&lt;&gt;"")*('Stavaza Financien'!K9:K28&lt;TODAY())*1)</f>
        <v/>
      </c>
      <c r="E27" s="48" t="n"/>
      <c r="F27" s="48" t="n"/>
    </row>
    <row r="28" ht="30" customHeight="1">
      <c r="B28" s="26" t="inlineStr">
        <is>
          <t>Binnen 7 dagen</t>
        </is>
      </c>
      <c r="D28" s="56">
        <f>SUMPRODUCT(('Stavaza Financien'!K9:K28&lt;&gt;"")*('Stavaza Financien'!K9:K28&gt;=TODAY())*('Stavaza Financien'!K9:K28&lt;=TODAY()+7)*1)</f>
        <v/>
      </c>
      <c r="E28" s="46" t="n"/>
      <c r="F28" s="46" t="n"/>
    </row>
    <row r="29" ht="30" customHeight="1">
      <c r="B29" s="26" t="inlineStr">
        <is>
          <t>Binnen 30 dagen</t>
        </is>
      </c>
      <c r="D29" s="57">
        <f>SUMPRODUCT(('Stavaza Financien'!K9:K28&lt;&gt;"")*('Stavaza Financien'!K9:K28&gt;TODAY()+7)*('Stavaza Financien'!K9:K28&lt;=TODAY()+30)*1)</f>
        <v/>
      </c>
      <c r="E29" s="58" t="n"/>
      <c r="F29" s="58" t="n"/>
    </row>
    <row r="31" ht="30" customHeight="1">
      <c r="B31" s="13" t="inlineStr">
        <is>
          <t>Totaal aantal items</t>
        </is>
      </c>
      <c r="D31" s="59">
        <f>COUNTA('Stavaza Financien'!B9:B28)</f>
        <v/>
      </c>
      <c r="E31" s="60" t="n"/>
      <c r="F31" s="60" t="n"/>
    </row>
  </sheetData>
  <mergeCells count="14">
    <mergeCell ref="B16:C16"/>
    <mergeCell ref="B29:C29"/>
    <mergeCell ref="B2:F2"/>
    <mergeCell ref="C4:F4"/>
    <mergeCell ref="B15:F15"/>
    <mergeCell ref="B19:F19"/>
    <mergeCell ref="C6:F6"/>
    <mergeCell ref="B28:C28"/>
    <mergeCell ref="B31:C31"/>
    <mergeCell ref="B8:F8"/>
    <mergeCell ref="B27:C27"/>
    <mergeCell ref="C5:F5"/>
    <mergeCell ref="B26:F26"/>
    <mergeCell ref="B17:C17"/>
  </mergeCells>
  <pageMargins left="0.75" right="0.75" top="1" bottom="1" header="0.5" footer="0.5"/>
  <pageSetup orientation="portrait" fitToWidth="1"/>
</worksheet>
</file>

<file path=xl/worksheets/sheet7.xml><?xml version="1.0" encoding="utf-8"?>
<worksheet xmlns="http://schemas.openxmlformats.org/spreadsheetml/2006/main">
  <sheetPr>
    <tabColor rgb="00003366"/>
    <outlinePr summaryBelow="1" summaryRight="1"/>
    <pageSetUpPr fitToPage="1"/>
  </sheetPr>
  <dimension ref="A1:L2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4" customWidth="1" min="3" max="3"/>
    <col width="10" customWidth="1" min="4" max="4"/>
    <col width="10" customWidth="1" min="5" max="5"/>
    <col width="28" customWidth="1" min="6" max="6"/>
    <col width="28" customWidth="1" min="7" max="7"/>
    <col width="28" customWidth="1" min="8" max="8"/>
    <col width="28" customWidth="1" min="9" max="9"/>
    <col width="16" customWidth="1" min="10" max="10"/>
    <col width="12" customWidth="1" min="11" max="11"/>
    <col width="14" customWidth="1" min="12" max="12"/>
  </cols>
  <sheetData>
    <row r="1" ht="42" customHeight="1">
      <c r="A1" s="27" t="inlineStr">
        <is>
          <t>STAVAZA — STAND VAN ZAKEN</t>
        </is>
      </c>
    </row>
    <row r="2" ht="28" customHeight="1">
      <c r="A2" s="28" t="inlineStr">
        <is>
          <t>Lions MD110 Nederland — Gouverneursraad 2026-2027</t>
        </is>
      </c>
    </row>
    <row r="3" ht="24" customHeight="1">
      <c r="A3" s="3" t="inlineStr">
        <is>
          <t>Portefeuille:</t>
        </is>
      </c>
      <c r="B3" s="29" t="inlineStr">
        <is>
          <t>GST (Activiteiten)</t>
        </is>
      </c>
      <c r="F3" s="3" t="inlineStr">
        <is>
          <t>Portefeuillehouder:</t>
        </is>
      </c>
      <c r="G3" s="29" t="inlineStr">
        <is>
          <t>Joop Meulenkamp (Finc)</t>
        </is>
      </c>
      <c r="K3" s="3" t="inlineStr">
        <is>
          <t>Lions Club:</t>
        </is>
      </c>
      <c r="L3" s="29" t="inlineStr">
        <is>
          <t>LC Assen Drentsche Aa</t>
        </is>
      </c>
    </row>
    <row r="4" ht="24" customHeight="1">
      <c r="A4" s="3" t="inlineStr">
        <is>
          <t>Vergadering datum:</t>
        </is>
      </c>
      <c r="B4" s="30" t="n"/>
      <c r="F4" s="3" t="inlineStr">
        <is>
          <t>Commissie/Werkgroep:</t>
        </is>
      </c>
      <c r="G4" s="29" t="n"/>
    </row>
    <row r="5" ht="24" customHeight="1">
      <c r="A5" s="3" t="inlineStr">
        <is>
          <t>Datum ingevuld:</t>
        </is>
      </c>
      <c r="B5" s="30" t="n"/>
      <c r="F5" s="3" t="inlineStr">
        <is>
          <t>Gemaakt door:</t>
        </is>
      </c>
      <c r="G5" s="29" t="n"/>
    </row>
    <row r="6" ht="30" customHeight="1">
      <c r="A6" s="31" t="inlineStr">
        <is>
          <t>Vul dit formulier 7 dagen vóór de Gouverneursraad vergadering in. Eén rij per onderwerp. Status: Groen = op schema, Geel = aandacht, Rood = kritiek/blokkade. Licht Rood-statussen VÓÓR de vergadering toe bij de voorzitter.</t>
        </is>
      </c>
    </row>
    <row r="7" ht="8" customHeight="1"/>
    <row r="8" ht="36" customHeight="1">
      <c r="A8" s="32" t="inlineStr">
        <is>
          <t>Nr.</t>
        </is>
      </c>
      <c r="B8" s="32" t="inlineStr">
        <is>
          <t>Onderwerp / Activiteit</t>
        </is>
      </c>
      <c r="C8" s="32" t="inlineStr">
        <is>
          <t>Categorie</t>
        </is>
      </c>
      <c r="D8" s="32" t="inlineStr">
        <is>
          <t>Status</t>
        </is>
      </c>
      <c r="E8" s="32" t="inlineStr">
        <is>
          <t>Prioriteit</t>
        </is>
      </c>
      <c r="F8" s="32" t="inlineStr">
        <is>
          <t>Wat gaat goed</t>
        </is>
      </c>
      <c r="G8" s="32" t="inlineStr">
        <is>
          <t>Aandacht nodig</t>
        </is>
      </c>
      <c r="H8" s="32" t="inlineStr">
        <is>
          <t>Kritieke punten / Blokkades</t>
        </is>
      </c>
      <c r="I8" s="32" t="inlineStr">
        <is>
          <t>Actie / Beslissing gevraagd</t>
        </is>
      </c>
      <c r="J8" s="32" t="inlineStr">
        <is>
          <t>Actie-eigenaar</t>
        </is>
      </c>
      <c r="K8" s="32" t="inlineStr">
        <is>
          <t>Deadline</t>
        </is>
      </c>
      <c r="L8" s="32" t="inlineStr">
        <is>
          <t>Escalatie naar GR?</t>
        </is>
      </c>
    </row>
    <row r="9" ht="42" customHeight="1">
      <c r="A9" s="33" t="n">
        <v>1</v>
      </c>
      <c r="B9" s="34" t="n"/>
      <c r="C9" s="34" t="n"/>
      <c r="D9" s="34" t="n"/>
      <c r="E9" s="34" t="n"/>
      <c r="F9" s="34" t="n"/>
      <c r="G9" s="34" t="n"/>
      <c r="H9" s="34" t="n"/>
      <c r="I9" s="34" t="n"/>
      <c r="J9" s="34" t="n"/>
      <c r="K9" s="35" t="n"/>
      <c r="L9" s="34" t="n"/>
    </row>
    <row r="10" ht="42" customHeight="1">
      <c r="A10" s="36" t="n">
        <v>2</v>
      </c>
      <c r="B10" s="37" t="n"/>
      <c r="C10" s="37" t="n"/>
      <c r="D10" s="37" t="n"/>
      <c r="E10" s="37" t="n"/>
      <c r="F10" s="37" t="n"/>
      <c r="G10" s="37" t="n"/>
      <c r="H10" s="37" t="n"/>
      <c r="I10" s="37" t="n"/>
      <c r="J10" s="37" t="n"/>
      <c r="K10" s="38" t="n"/>
      <c r="L10" s="37" t="n"/>
    </row>
    <row r="11" ht="42" customHeight="1">
      <c r="A11" s="33" t="n">
        <v>3</v>
      </c>
      <c r="B11" s="34" t="n"/>
      <c r="C11" s="34" t="n"/>
      <c r="D11" s="34" t="n"/>
      <c r="E11" s="34" t="n"/>
      <c r="F11" s="34" t="n"/>
      <c r="G11" s="34" t="n"/>
      <c r="H11" s="34" t="n"/>
      <c r="I11" s="34" t="n"/>
      <c r="J11" s="34" t="n"/>
      <c r="K11" s="35" t="n"/>
      <c r="L11" s="34" t="n"/>
    </row>
    <row r="12" ht="42" customHeight="1">
      <c r="A12" s="36" t="n">
        <v>4</v>
      </c>
      <c r="B12" s="37" t="n"/>
      <c r="C12" s="37" t="n"/>
      <c r="D12" s="37" t="n"/>
      <c r="E12" s="37" t="n"/>
      <c r="F12" s="37" t="n"/>
      <c r="G12" s="37" t="n"/>
      <c r="H12" s="37" t="n"/>
      <c r="I12" s="37" t="n"/>
      <c r="J12" s="37" t="n"/>
      <c r="K12" s="38" t="n"/>
      <c r="L12" s="37" t="n"/>
    </row>
    <row r="13" ht="42" customHeight="1">
      <c r="A13" s="33" t="n">
        <v>5</v>
      </c>
      <c r="B13" s="34" t="n"/>
      <c r="C13" s="34" t="n"/>
      <c r="D13" s="34" t="n"/>
      <c r="E13" s="34" t="n"/>
      <c r="F13" s="34" t="n"/>
      <c r="G13" s="34" t="n"/>
      <c r="H13" s="34" t="n"/>
      <c r="I13" s="34" t="n"/>
      <c r="J13" s="34" t="n"/>
      <c r="K13" s="35" t="n"/>
      <c r="L13" s="34" t="n"/>
    </row>
    <row r="14" ht="42" customHeight="1">
      <c r="A14" s="36" t="n">
        <v>6</v>
      </c>
      <c r="B14" s="37" t="n"/>
      <c r="C14" s="37" t="n"/>
      <c r="D14" s="37" t="n"/>
      <c r="E14" s="37" t="n"/>
      <c r="F14" s="37" t="n"/>
      <c r="G14" s="37" t="n"/>
      <c r="H14" s="37" t="n"/>
      <c r="I14" s="37" t="n"/>
      <c r="J14" s="37" t="n"/>
      <c r="K14" s="38" t="n"/>
      <c r="L14" s="37" t="n"/>
    </row>
    <row r="15" ht="42" customHeight="1">
      <c r="A15" s="33" t="n">
        <v>7</v>
      </c>
      <c r="B15" s="34" t="n"/>
      <c r="C15" s="34" t="n"/>
      <c r="D15" s="34" t="n"/>
      <c r="E15" s="34" t="n"/>
      <c r="F15" s="34" t="n"/>
      <c r="G15" s="34" t="n"/>
      <c r="H15" s="34" t="n"/>
      <c r="I15" s="34" t="n"/>
      <c r="J15" s="34" t="n"/>
      <c r="K15" s="35" t="n"/>
      <c r="L15" s="34" t="n"/>
    </row>
    <row r="16" ht="42" customHeight="1">
      <c r="A16" s="36" t="n">
        <v>8</v>
      </c>
      <c r="B16" s="37" t="n"/>
      <c r="C16" s="37" t="n"/>
      <c r="D16" s="37" t="n"/>
      <c r="E16" s="37" t="n"/>
      <c r="F16" s="37" t="n"/>
      <c r="G16" s="37" t="n"/>
      <c r="H16" s="37" t="n"/>
      <c r="I16" s="37" t="n"/>
      <c r="J16" s="37" t="n"/>
      <c r="K16" s="38" t="n"/>
      <c r="L16" s="37" t="n"/>
    </row>
    <row r="17" ht="42" customHeight="1">
      <c r="A17" s="33" t="n">
        <v>9</v>
      </c>
      <c r="B17" s="34" t="n"/>
      <c r="C17" s="34" t="n"/>
      <c r="D17" s="34" t="n"/>
      <c r="E17" s="34" t="n"/>
      <c r="F17" s="34" t="n"/>
      <c r="G17" s="34" t="n"/>
      <c r="H17" s="34" t="n"/>
      <c r="I17" s="34" t="n"/>
      <c r="J17" s="34" t="n"/>
      <c r="K17" s="35" t="n"/>
      <c r="L17" s="34" t="n"/>
    </row>
    <row r="18" ht="42" customHeight="1">
      <c r="A18" s="36" t="n">
        <v>10</v>
      </c>
      <c r="B18" s="37" t="n"/>
      <c r="C18" s="37" t="n"/>
      <c r="D18" s="37" t="n"/>
      <c r="E18" s="37" t="n"/>
      <c r="F18" s="37" t="n"/>
      <c r="G18" s="37" t="n"/>
      <c r="H18" s="37" t="n"/>
      <c r="I18" s="37" t="n"/>
      <c r="J18" s="37" t="n"/>
      <c r="K18" s="38" t="n"/>
      <c r="L18" s="37" t="n"/>
    </row>
    <row r="19" ht="42" customHeight="1">
      <c r="A19" s="33" t="n">
        <v>11</v>
      </c>
      <c r="B19" s="34" t="n"/>
      <c r="C19" s="34" t="n"/>
      <c r="D19" s="34" t="n"/>
      <c r="E19" s="34" t="n"/>
      <c r="F19" s="34" t="n"/>
      <c r="G19" s="34" t="n"/>
      <c r="H19" s="34" t="n"/>
      <c r="I19" s="34" t="n"/>
      <c r="J19" s="34" t="n"/>
      <c r="K19" s="35" t="n"/>
      <c r="L19" s="34" t="n"/>
    </row>
    <row r="20" ht="42" customHeight="1">
      <c r="A20" s="36" t="n">
        <v>12</v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8" t="n"/>
      <c r="L20" s="37" t="n"/>
    </row>
    <row r="21" ht="42" customHeight="1">
      <c r="A21" s="33" t="n">
        <v>13</v>
      </c>
      <c r="B21" s="34" t="n"/>
      <c r="C21" s="34" t="n"/>
      <c r="D21" s="34" t="n"/>
      <c r="E21" s="34" t="n"/>
      <c r="F21" s="34" t="n"/>
      <c r="G21" s="34" t="n"/>
      <c r="H21" s="34" t="n"/>
      <c r="I21" s="34" t="n"/>
      <c r="J21" s="34" t="n"/>
      <c r="K21" s="35" t="n"/>
      <c r="L21" s="34" t="n"/>
    </row>
    <row r="22" ht="42" customHeight="1">
      <c r="A22" s="36" t="n">
        <v>14</v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8" t="n"/>
      <c r="L22" s="37" t="n"/>
    </row>
    <row r="23" ht="42" customHeight="1">
      <c r="A23" s="33" t="n">
        <v>15</v>
      </c>
      <c r="B23" s="34" t="n"/>
      <c r="C23" s="34" t="n"/>
      <c r="D23" s="34" t="n"/>
      <c r="E23" s="34" t="n"/>
      <c r="F23" s="34" t="n"/>
      <c r="G23" s="34" t="n"/>
      <c r="H23" s="34" t="n"/>
      <c r="I23" s="34" t="n"/>
      <c r="J23" s="34" t="n"/>
      <c r="K23" s="35" t="n"/>
      <c r="L23" s="34" t="n"/>
    </row>
    <row r="24" ht="42" customHeight="1">
      <c r="A24" s="36" t="n">
        <v>16</v>
      </c>
      <c r="B24" s="37" t="n"/>
      <c r="C24" s="37" t="n"/>
      <c r="D24" s="37" t="n"/>
      <c r="E24" s="37" t="n"/>
      <c r="F24" s="37" t="n"/>
      <c r="G24" s="37" t="n"/>
      <c r="H24" s="37" t="n"/>
      <c r="I24" s="37" t="n"/>
      <c r="J24" s="37" t="n"/>
      <c r="K24" s="38" t="n"/>
      <c r="L24" s="37" t="n"/>
    </row>
    <row r="25" ht="42" customHeight="1">
      <c r="A25" s="33" t="n">
        <v>17</v>
      </c>
      <c r="B25" s="34" t="n"/>
      <c r="C25" s="34" t="n"/>
      <c r="D25" s="34" t="n"/>
      <c r="E25" s="34" t="n"/>
      <c r="F25" s="34" t="n"/>
      <c r="G25" s="34" t="n"/>
      <c r="H25" s="34" t="n"/>
      <c r="I25" s="34" t="n"/>
      <c r="J25" s="34" t="n"/>
      <c r="K25" s="35" t="n"/>
      <c r="L25" s="34" t="n"/>
    </row>
    <row r="26" ht="42" customHeight="1">
      <c r="A26" s="36" t="n">
        <v>18</v>
      </c>
      <c r="B26" s="37" t="n"/>
      <c r="C26" s="37" t="n"/>
      <c r="D26" s="37" t="n"/>
      <c r="E26" s="37" t="n"/>
      <c r="F26" s="37" t="n"/>
      <c r="G26" s="37" t="n"/>
      <c r="H26" s="37" t="n"/>
      <c r="I26" s="37" t="n"/>
      <c r="J26" s="37" t="n"/>
      <c r="K26" s="38" t="n"/>
      <c r="L26" s="37" t="n"/>
    </row>
    <row r="27" ht="42" customHeight="1">
      <c r="A27" s="33" t="n">
        <v>19</v>
      </c>
      <c r="B27" s="34" t="n"/>
      <c r="C27" s="34" t="n"/>
      <c r="D27" s="34" t="n"/>
      <c r="E27" s="34" t="n"/>
      <c r="F27" s="34" t="n"/>
      <c r="G27" s="34" t="n"/>
      <c r="H27" s="34" t="n"/>
      <c r="I27" s="34" t="n"/>
      <c r="J27" s="34" t="n"/>
      <c r="K27" s="35" t="n"/>
      <c r="L27" s="34" t="n"/>
    </row>
    <row r="28" ht="42" customHeight="1">
      <c r="A28" s="36" t="n">
        <v>20</v>
      </c>
      <c r="B28" s="37" t="n"/>
      <c r="C28" s="37" t="n"/>
      <c r="D28" s="37" t="n"/>
      <c r="E28" s="37" t="n"/>
      <c r="F28" s="37" t="n"/>
      <c r="G28" s="37" t="n"/>
      <c r="H28" s="37" t="n"/>
      <c r="I28" s="37" t="n"/>
      <c r="J28" s="37" t="n"/>
      <c r="K28" s="38" t="n"/>
      <c r="L28" s="37" t="n"/>
    </row>
  </sheetData>
  <mergeCells count="10">
    <mergeCell ref="A2:L2"/>
    <mergeCell ref="G5:L5"/>
    <mergeCell ref="G3:J3"/>
    <mergeCell ref="B4:E4"/>
    <mergeCell ref="A1:L1"/>
    <mergeCell ref="L3"/>
    <mergeCell ref="A6:L6"/>
    <mergeCell ref="B3:E3"/>
    <mergeCell ref="B5:E5"/>
    <mergeCell ref="G4:L4"/>
  </mergeCells>
  <conditionalFormatting sqref="D9:D28">
    <cfRule type="cellIs" priority="1" operator="equal" dxfId="0">
      <formula>"Groen"</formula>
    </cfRule>
    <cfRule type="cellIs" priority="2" operator="equal" dxfId="1">
      <formula>"Geel"</formula>
    </cfRule>
    <cfRule type="cellIs" priority="3" operator="equal" dxfId="2">
      <formula>"Rood"</formula>
    </cfRule>
  </conditionalFormatting>
  <conditionalFormatting sqref="E9:E28">
    <cfRule type="cellIs" priority="4" operator="equal" dxfId="2">
      <formula>"Urgent"</formula>
    </cfRule>
    <cfRule type="cellIs" priority="5" operator="equal" dxfId="1">
      <formula>"Hoog"</formula>
    </cfRule>
    <cfRule type="cellIs" priority="6" operator="equal" dxfId="3">
      <formula>"Gemiddeld"</formula>
    </cfRule>
    <cfRule type="cellIs" priority="7" operator="equal" dxfId="4">
      <formula>"Laag"</formula>
    </cfRule>
  </conditionalFormatting>
  <conditionalFormatting sqref="K9:K28">
    <cfRule type="expression" priority="8" dxfId="2">
      <formula>AND(K9&lt;&gt;"",K9&lt;TODAY())</formula>
    </cfRule>
    <cfRule type="expression" priority="9" dxfId="1">
      <formula>AND(K9&lt;&gt;"",K9&gt;=TODAY(),K9&lt;=TODAY()+7)</formula>
    </cfRule>
    <cfRule type="expression" priority="10" dxfId="5">
      <formula>AND(K9&lt;&gt;"",K9&gt;TODAY()+7,K9&lt;=TODAY()+30)</formula>
    </cfRule>
  </conditionalFormatting>
  <conditionalFormatting sqref="L9:L28">
    <cfRule type="cellIs" priority="11" operator="equal" dxfId="6">
      <formula>"Ja"</formula>
    </cfRule>
    <cfRule type="cellIs" priority="12" operator="equal" dxfId="7">
      <formula>"Overleg"</formula>
    </cfRule>
  </conditionalFormatting>
  <dataValidations count="8">
    <dataValidation sqref="B3" showDropDown="0" showInputMessage="0" showErrorMessage="0" allowBlank="1" errorTitle="Ongeldige invoer" error="Kies een geldige portefeuille" promptTitle="Portefeuille" prompt="Selecteer portefeuille" type="list">
      <formula1>=_Portefeuille</formula1>
    </dataValidation>
    <dataValidation sqref="G3" showDropDown="0" showInputMessage="0" showErrorMessage="0" allowBlank="1" errorTitle="Ongeldige invoer" error="Kies een geldige portefeuillehouder" promptTitle="Portefeuillehouder" prompt="Selecteer portefeuillehouder" type="list">
      <formula1>=_Houder</formula1>
    </dataValidation>
    <dataValidation sqref="L3" showDropDown="0" showInputMessage="0" showErrorMessage="0" allowBlank="1" errorTitle="Ongeldige invoer" error="Kies een geldige Lions Club" promptTitle="Lions Club" prompt="Selecteer Lions Club" type="list">
      <formula1>=_Club</formula1>
    </dataValidation>
    <dataValidation sqref="G4" showDropDown="0" showInputMessage="0" showErrorMessage="0" allowBlank="1" promptTitle="Commissie/Werkgroep" prompt="Selecteer commissie/werkgroep" type="list">
      <formula1>=_Commissie</formula1>
    </dataValidation>
    <dataValidation sqref="D9:D28" showDropDown="0" showInputMessage="0" showErrorMessage="0" allowBlank="1" errorTitle="Ongeldige status" error="Groen = op schema, Geel = aandacht, Rood = kritiek" promptTitle="Status" type="list">
      <formula1>=_Status</formula1>
    </dataValidation>
    <dataValidation sqref="E9:E28" showDropDown="0" showInputMessage="0" showErrorMessage="0" allowBlank="1" errorTitle="Ongeldige invoer" error="Kies prioriteit" promptTitle="Prioriteit" type="list">
      <formula1>=_Prioriteit</formula1>
    </dataValidation>
    <dataValidation sqref="C9:C28" showDropDown="0" showInputMessage="0" showErrorMessage="0" allowBlank="1" errorTitle="Ongeldige invoer" error="Kies categorie" promptTitle="Categorie" type="list">
      <formula1>=_Categorie</formula1>
    </dataValidation>
    <dataValidation sqref="L9:L28" showDropDown="0" showInputMessage="0" showErrorMessage="0" allowBlank="1" errorTitle="Ongeldige invoer" error="Escalatie naar Gouverneursraad?" promptTitle="Escalatie" type="list">
      <formula1>"Ja,Nee,Overleg"</formula1>
    </dataValidation>
  </dataValidations>
  <printOptions horizontalCentered="1"/>
  <pageMargins left="0.4" right="0.4" top="0.5" bottom="0.5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tabColor rgb="003B82F6"/>
    <outlinePr summaryBelow="1" summaryRight="1"/>
    <pageSetUpPr fitToPage="1"/>
  </sheetPr>
  <dimension ref="B2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2" customWidth="1" min="3" max="3"/>
    <col width="3" customWidth="1" min="4" max="4"/>
    <col width="22" customWidth="1" min="5" max="5"/>
    <col width="12" customWidth="1" min="6" max="6"/>
    <col width="3" customWidth="1" min="7" max="7"/>
  </cols>
  <sheetData>
    <row r="2" ht="36" customHeight="1">
      <c r="B2" s="39" t="inlineStr">
        <is>
          <t>Samenvatting Stavaza</t>
        </is>
      </c>
    </row>
    <row r="4">
      <c r="B4" s="3" t="inlineStr">
        <is>
          <t>Portefeuille:</t>
        </is>
      </c>
      <c r="C4" s="40">
        <f>'Stavaza GST'!B3</f>
        <v/>
      </c>
    </row>
    <row r="5">
      <c r="B5" s="3" t="inlineStr">
        <is>
          <t>Vergaderdatum:</t>
        </is>
      </c>
      <c r="C5" s="4">
        <f>'Stavaza GST'!B4</f>
        <v/>
      </c>
    </row>
    <row r="6">
      <c r="B6" s="3" t="inlineStr">
        <is>
          <t>Datum ingevuld:</t>
        </is>
      </c>
      <c r="C6" s="5">
        <f>'Stavaza GST'!B5</f>
        <v/>
      </c>
    </row>
    <row r="8" ht="26.1" customHeight="1">
      <c r="B8" s="41" t="inlineStr">
        <is>
          <t>STATUS VERDELING</t>
        </is>
      </c>
    </row>
    <row r="9">
      <c r="B9" s="7" t="inlineStr">
        <is>
          <t>Categorie</t>
        </is>
      </c>
      <c r="C9" s="7" t="inlineStr">
        <is>
          <t>Aantal</t>
        </is>
      </c>
      <c r="D9" s="7" t="inlineStr">
        <is>
          <t>Visuele indicatie</t>
        </is>
      </c>
      <c r="E9" s="7" t="n"/>
      <c r="F9" s="7" t="n"/>
    </row>
    <row r="10" ht="27.95" customHeight="1">
      <c r="B10" s="26" t="inlineStr">
        <is>
          <t>Groen</t>
        </is>
      </c>
      <c r="C10" s="42">
        <f>COUNTIF('Stavaza GST'!D9:D28,"Groen")</f>
        <v/>
      </c>
      <c r="D10" s="43">
        <f>COUNTIF('Stavaza GST'!D9:D28,"Groen")</f>
        <v/>
      </c>
      <c r="E10" s="44" t="n"/>
      <c r="F10" s="44" t="n"/>
    </row>
    <row r="11" ht="27.95" customHeight="1">
      <c r="B11" s="26" t="inlineStr">
        <is>
          <t>Geel</t>
        </is>
      </c>
      <c r="C11" s="42">
        <f>COUNTIF('Stavaza GST'!D9:D28,"Geel")</f>
        <v/>
      </c>
      <c r="D11" s="45">
        <f>COUNTIF('Stavaza GST'!D9:D28,"Geel")</f>
        <v/>
      </c>
      <c r="E11" s="46" t="n"/>
      <c r="F11" s="46" t="n"/>
    </row>
    <row r="12" ht="27.95" customHeight="1">
      <c r="B12" s="26" t="inlineStr">
        <is>
          <t>Rood</t>
        </is>
      </c>
      <c r="C12" s="42">
        <f>COUNTIF('Stavaza GST'!D9:D28,"Rood")</f>
        <v/>
      </c>
      <c r="D12" s="47">
        <f>COUNTIF('Stavaza GST'!D9:D28,"Rood")</f>
        <v/>
      </c>
      <c r="E12" s="48" t="n"/>
      <c r="F12" s="48" t="n"/>
    </row>
    <row r="13" ht="27.95" customHeight="1">
      <c r="B13" s="26" t="inlineStr">
        <is>
          <t>N.v.t.</t>
        </is>
      </c>
      <c r="C13" s="42">
        <f>COUNTIF('Stavaza GST'!D9:D28,"N.v.t.")</f>
        <v/>
      </c>
      <c r="D13" s="49">
        <f>COUNTIF('Stavaza GST'!D9:D28,"N.v.t.")</f>
        <v/>
      </c>
      <c r="E13" s="50" t="n"/>
      <c r="F13" s="50" t="n"/>
    </row>
    <row r="15" ht="26.1" customHeight="1">
      <c r="B15" s="41" t="inlineStr">
        <is>
          <t>ESCALATIES NAAR GOUVERNEURSRAAD</t>
        </is>
      </c>
    </row>
    <row r="16" ht="30" customHeight="1">
      <c r="B16" s="26" t="inlineStr">
        <is>
          <t>Aantal escalaties (Ja)</t>
        </is>
      </c>
      <c r="D16" s="51">
        <f>COUNTIF('Stavaza GST'!L9:L28,"Ja")</f>
        <v/>
      </c>
      <c r="E16" s="48" t="n"/>
      <c r="F16" s="48" t="n"/>
    </row>
    <row r="17" ht="30" customHeight="1">
      <c r="B17" s="26" t="inlineStr">
        <is>
          <t>Aantal 'Overleg'</t>
        </is>
      </c>
      <c r="D17" s="52">
        <f>COUNTIF('Stavaza GST'!L9:L28,"Overleg")</f>
        <v/>
      </c>
      <c r="E17" s="46" t="n"/>
      <c r="F17" s="46" t="n"/>
    </row>
    <row r="19" ht="26.1" customHeight="1">
      <c r="B19" s="41" t="inlineStr">
        <is>
          <t>PRIORITEIT VERDELING</t>
        </is>
      </c>
    </row>
    <row r="20">
      <c r="B20" s="7" t="inlineStr">
        <is>
          <t>Categorie</t>
        </is>
      </c>
      <c r="C20" s="7" t="inlineStr">
        <is>
          <t>Aantal</t>
        </is>
      </c>
      <c r="D20" s="7" t="inlineStr">
        <is>
          <t>Visuele indicatie</t>
        </is>
      </c>
      <c r="E20" s="7" t="n"/>
      <c r="F20" s="7" t="n"/>
    </row>
    <row r="21" ht="27.95" customHeight="1">
      <c r="B21" s="26" t="inlineStr">
        <is>
          <t>Urgent</t>
        </is>
      </c>
      <c r="C21" s="42">
        <f>COUNTIF('Stavaza GST'!E9:E28,"Urgent")</f>
        <v/>
      </c>
      <c r="D21" s="47">
        <f>COUNTIF('Stavaza GST'!E9:E28,"Urgent")</f>
        <v/>
      </c>
      <c r="E21" s="48" t="n"/>
      <c r="F21" s="48" t="n"/>
    </row>
    <row r="22" ht="27.95" customHeight="1">
      <c r="B22" s="26" t="inlineStr">
        <is>
          <t>Hoog</t>
        </is>
      </c>
      <c r="C22" s="42">
        <f>COUNTIF('Stavaza GST'!E9:E28,"Hoog")</f>
        <v/>
      </c>
      <c r="D22" s="45">
        <f>COUNTIF('Stavaza GST'!E9:E28,"Hoog")</f>
        <v/>
      </c>
      <c r="E22" s="46" t="n"/>
      <c r="F22" s="46" t="n"/>
    </row>
    <row r="23" ht="27.95" customHeight="1">
      <c r="B23" s="26" t="inlineStr">
        <is>
          <t>Gemiddeld</t>
        </is>
      </c>
      <c r="C23" s="42">
        <f>COUNTIF('Stavaza GST'!E9:E28,"Gemiddeld")</f>
        <v/>
      </c>
      <c r="D23" s="53">
        <f>COUNTIF('Stavaza GST'!E9:E28,"Gemiddeld")</f>
        <v/>
      </c>
      <c r="E23" s="54" t="n"/>
      <c r="F23" s="54" t="n"/>
    </row>
    <row r="24" ht="27.95" customHeight="1">
      <c r="B24" s="26" t="inlineStr">
        <is>
          <t>Laag</t>
        </is>
      </c>
      <c r="C24" s="42">
        <f>COUNTIF('Stavaza GST'!E9:E28,"Laag")</f>
        <v/>
      </c>
      <c r="D24" s="49">
        <f>COUNTIF('Stavaza GST'!E9:E28,"Laag")</f>
        <v/>
      </c>
      <c r="E24" s="50" t="n"/>
      <c r="F24" s="50" t="n"/>
    </row>
    <row r="26" ht="26.1" customHeight="1">
      <c r="B26" s="41" t="inlineStr">
        <is>
          <t>KRITIEKE DEADLINES</t>
        </is>
      </c>
    </row>
    <row r="27" ht="30" customHeight="1">
      <c r="B27" s="26" t="inlineStr">
        <is>
          <t>Verlopen ( &lt; vandaag )</t>
        </is>
      </c>
      <c r="D27" s="55">
        <f>SUMPRODUCT(('Stavaza GST'!K9:K28&lt;&gt;"")*('Stavaza GST'!K9:K28&lt;TODAY())*1)</f>
        <v/>
      </c>
      <c r="E27" s="48" t="n"/>
      <c r="F27" s="48" t="n"/>
    </row>
    <row r="28" ht="30" customHeight="1">
      <c r="B28" s="26" t="inlineStr">
        <is>
          <t>Binnen 7 dagen</t>
        </is>
      </c>
      <c r="D28" s="56">
        <f>SUMPRODUCT(('Stavaza GST'!K9:K28&lt;&gt;"")*('Stavaza GST'!K9:K28&gt;=TODAY())*('Stavaza GST'!K9:K28&lt;=TODAY()+7)*1)</f>
        <v/>
      </c>
      <c r="E28" s="46" t="n"/>
      <c r="F28" s="46" t="n"/>
    </row>
    <row r="29" ht="30" customHeight="1">
      <c r="B29" s="26" t="inlineStr">
        <is>
          <t>Binnen 30 dagen</t>
        </is>
      </c>
      <c r="D29" s="57">
        <f>SUMPRODUCT(('Stavaza GST'!K9:K28&lt;&gt;"")*('Stavaza GST'!K9:K28&gt;TODAY()+7)*('Stavaza GST'!K9:K28&lt;=TODAY()+30)*1)</f>
        <v/>
      </c>
      <c r="E29" s="58" t="n"/>
      <c r="F29" s="58" t="n"/>
    </row>
    <row r="31" ht="30" customHeight="1">
      <c r="B31" s="13" t="inlineStr">
        <is>
          <t>Totaal aantal items</t>
        </is>
      </c>
      <c r="D31" s="59">
        <f>COUNTA('Stavaza GST'!B9:B28)</f>
        <v/>
      </c>
      <c r="E31" s="60" t="n"/>
      <c r="F31" s="60" t="n"/>
    </row>
  </sheetData>
  <mergeCells count="14">
    <mergeCell ref="B16:C16"/>
    <mergeCell ref="B29:C29"/>
    <mergeCell ref="B2:F2"/>
    <mergeCell ref="C4:F4"/>
    <mergeCell ref="B15:F15"/>
    <mergeCell ref="B19:F19"/>
    <mergeCell ref="C6:F6"/>
    <mergeCell ref="B28:C28"/>
    <mergeCell ref="B31:C31"/>
    <mergeCell ref="B8:F8"/>
    <mergeCell ref="B27:C27"/>
    <mergeCell ref="C5:F5"/>
    <mergeCell ref="B26:F26"/>
    <mergeCell ref="B17:C17"/>
  </mergeCells>
  <pageMargins left="0.75" right="0.75" top="1" bottom="1" header="0.5" footer="0.5"/>
  <pageSetup orientation="portrait" fitToWidth="1"/>
</worksheet>
</file>

<file path=xl/worksheets/sheet9.xml><?xml version="1.0" encoding="utf-8"?>
<worksheet xmlns="http://schemas.openxmlformats.org/spreadsheetml/2006/main">
  <sheetPr>
    <tabColor rgb="00003366"/>
    <outlinePr summaryBelow="1" summaryRight="1"/>
    <pageSetUpPr fitToPage="1"/>
  </sheetPr>
  <dimension ref="A1:L2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4" customWidth="1" min="3" max="3"/>
    <col width="10" customWidth="1" min="4" max="4"/>
    <col width="10" customWidth="1" min="5" max="5"/>
    <col width="28" customWidth="1" min="6" max="6"/>
    <col width="28" customWidth="1" min="7" max="7"/>
    <col width="28" customWidth="1" min="8" max="8"/>
    <col width="28" customWidth="1" min="9" max="9"/>
    <col width="16" customWidth="1" min="10" max="10"/>
    <col width="12" customWidth="1" min="11" max="11"/>
    <col width="14" customWidth="1" min="12" max="12"/>
  </cols>
  <sheetData>
    <row r="1" ht="42" customHeight="1">
      <c r="A1" s="27" t="inlineStr">
        <is>
          <t>STAVAZA — STAND VAN ZAKEN</t>
        </is>
      </c>
    </row>
    <row r="2" ht="28" customHeight="1">
      <c r="A2" s="28" t="inlineStr">
        <is>
          <t>Lions MD110 Nederland — Gouverneursraad 2026-2027</t>
        </is>
      </c>
    </row>
    <row r="3" ht="24" customHeight="1">
      <c r="A3" s="3" t="inlineStr">
        <is>
          <t>Portefeuille:</t>
        </is>
      </c>
      <c r="B3" s="29" t="inlineStr">
        <is>
          <t>GMT, GET en ICT</t>
        </is>
      </c>
      <c r="F3" s="3" t="inlineStr">
        <is>
          <t>Portefeuillehouder:</t>
        </is>
      </c>
      <c r="G3" s="29" t="inlineStr">
        <is>
          <t>Jorick van Gemert (GMT)</t>
        </is>
      </c>
      <c r="K3" s="3" t="inlineStr">
        <is>
          <t>Lions Club:</t>
        </is>
      </c>
      <c r="L3" s="29" t="inlineStr">
        <is>
          <t>Branch Club Alkmaar Victorie</t>
        </is>
      </c>
    </row>
    <row r="4" ht="24" customHeight="1">
      <c r="A4" s="3" t="inlineStr">
        <is>
          <t>Vergadering datum:</t>
        </is>
      </c>
      <c r="B4" s="30" t="n"/>
      <c r="F4" s="3" t="inlineStr">
        <is>
          <t>Commissie/Werkgroep:</t>
        </is>
      </c>
      <c r="G4" s="29" t="n"/>
    </row>
    <row r="5" ht="24" customHeight="1">
      <c r="A5" s="3" t="inlineStr">
        <is>
          <t>Datum ingevuld:</t>
        </is>
      </c>
      <c r="B5" s="30" t="n"/>
      <c r="F5" s="3" t="inlineStr">
        <is>
          <t>Gemaakt door:</t>
        </is>
      </c>
      <c r="G5" s="29" t="n"/>
    </row>
    <row r="6" ht="30" customHeight="1">
      <c r="A6" s="31" t="inlineStr">
        <is>
          <t>Vul dit formulier 7 dagen vóór de Gouverneursraad vergadering in. Eén rij per onderwerp. Status: Groen = op schema, Geel = aandacht, Rood = kritiek/blokkade. Licht Rood-statussen VÓÓR de vergadering toe bij de voorzitter.</t>
        </is>
      </c>
    </row>
    <row r="7" ht="8" customHeight="1"/>
    <row r="8" ht="36" customHeight="1">
      <c r="A8" s="32" t="inlineStr">
        <is>
          <t>Nr.</t>
        </is>
      </c>
      <c r="B8" s="32" t="inlineStr">
        <is>
          <t>Onderwerp / Activiteit</t>
        </is>
      </c>
      <c r="C8" s="32" t="inlineStr">
        <is>
          <t>Categorie</t>
        </is>
      </c>
      <c r="D8" s="32" t="inlineStr">
        <is>
          <t>Status</t>
        </is>
      </c>
      <c r="E8" s="32" t="inlineStr">
        <is>
          <t>Prioriteit</t>
        </is>
      </c>
      <c r="F8" s="32" t="inlineStr">
        <is>
          <t>Wat gaat goed</t>
        </is>
      </c>
      <c r="G8" s="32" t="inlineStr">
        <is>
          <t>Aandacht nodig</t>
        </is>
      </c>
      <c r="H8" s="32" t="inlineStr">
        <is>
          <t>Kritieke punten / Blokkades</t>
        </is>
      </c>
      <c r="I8" s="32" t="inlineStr">
        <is>
          <t>Actie / Beslissing gevraagd</t>
        </is>
      </c>
      <c r="J8" s="32" t="inlineStr">
        <is>
          <t>Actie-eigenaar</t>
        </is>
      </c>
      <c r="K8" s="32" t="inlineStr">
        <is>
          <t>Deadline</t>
        </is>
      </c>
      <c r="L8" s="32" t="inlineStr">
        <is>
          <t>Escalatie naar GR?</t>
        </is>
      </c>
    </row>
    <row r="9" ht="42" customHeight="1">
      <c r="A9" s="33" t="n">
        <v>1</v>
      </c>
      <c r="B9" s="34" t="n"/>
      <c r="C9" s="34" t="n"/>
      <c r="D9" s="34" t="n"/>
      <c r="E9" s="34" t="n"/>
      <c r="F9" s="34" t="n"/>
      <c r="G9" s="34" t="n"/>
      <c r="H9" s="34" t="n"/>
      <c r="I9" s="34" t="n"/>
      <c r="J9" s="34" t="n"/>
      <c r="K9" s="35" t="n"/>
      <c r="L9" s="34" t="n"/>
    </row>
    <row r="10" ht="42" customHeight="1">
      <c r="A10" s="36" t="n">
        <v>2</v>
      </c>
      <c r="B10" s="37" t="n"/>
      <c r="C10" s="37" t="n"/>
      <c r="D10" s="37" t="n"/>
      <c r="E10" s="37" t="n"/>
      <c r="F10" s="37" t="n"/>
      <c r="G10" s="37" t="n"/>
      <c r="H10" s="37" t="n"/>
      <c r="I10" s="37" t="n"/>
      <c r="J10" s="37" t="n"/>
      <c r="K10" s="38" t="n"/>
      <c r="L10" s="37" t="n"/>
    </row>
    <row r="11" ht="42" customHeight="1">
      <c r="A11" s="33" t="n">
        <v>3</v>
      </c>
      <c r="B11" s="34" t="n"/>
      <c r="C11" s="34" t="n"/>
      <c r="D11" s="34" t="n"/>
      <c r="E11" s="34" t="n"/>
      <c r="F11" s="34" t="n"/>
      <c r="G11" s="34" t="n"/>
      <c r="H11" s="34" t="n"/>
      <c r="I11" s="34" t="n"/>
      <c r="J11" s="34" t="n"/>
      <c r="K11" s="35" t="n"/>
      <c r="L11" s="34" t="n"/>
    </row>
    <row r="12" ht="42" customHeight="1">
      <c r="A12" s="36" t="n">
        <v>4</v>
      </c>
      <c r="B12" s="37" t="n"/>
      <c r="C12" s="37" t="n"/>
      <c r="D12" s="37" t="n"/>
      <c r="E12" s="37" t="n"/>
      <c r="F12" s="37" t="n"/>
      <c r="G12" s="37" t="n"/>
      <c r="H12" s="37" t="n"/>
      <c r="I12" s="37" t="n"/>
      <c r="J12" s="37" t="n"/>
      <c r="K12" s="38" t="n"/>
      <c r="L12" s="37" t="n"/>
    </row>
    <row r="13" ht="42" customHeight="1">
      <c r="A13" s="33" t="n">
        <v>5</v>
      </c>
      <c r="B13" s="34" t="n"/>
      <c r="C13" s="34" t="n"/>
      <c r="D13" s="34" t="n"/>
      <c r="E13" s="34" t="n"/>
      <c r="F13" s="34" t="n"/>
      <c r="G13" s="34" t="n"/>
      <c r="H13" s="34" t="n"/>
      <c r="I13" s="34" t="n"/>
      <c r="J13" s="34" t="n"/>
      <c r="K13" s="35" t="n"/>
      <c r="L13" s="34" t="n"/>
    </row>
    <row r="14" ht="42" customHeight="1">
      <c r="A14" s="36" t="n">
        <v>6</v>
      </c>
      <c r="B14" s="37" t="n"/>
      <c r="C14" s="37" t="n"/>
      <c r="D14" s="37" t="n"/>
      <c r="E14" s="37" t="n"/>
      <c r="F14" s="37" t="n"/>
      <c r="G14" s="37" t="n"/>
      <c r="H14" s="37" t="n"/>
      <c r="I14" s="37" t="n"/>
      <c r="J14" s="37" t="n"/>
      <c r="K14" s="38" t="n"/>
      <c r="L14" s="37" t="n"/>
    </row>
    <row r="15" ht="42" customHeight="1">
      <c r="A15" s="33" t="n">
        <v>7</v>
      </c>
      <c r="B15" s="34" t="n"/>
      <c r="C15" s="34" t="n"/>
      <c r="D15" s="34" t="n"/>
      <c r="E15" s="34" t="n"/>
      <c r="F15" s="34" t="n"/>
      <c r="G15" s="34" t="n"/>
      <c r="H15" s="34" t="n"/>
      <c r="I15" s="34" t="n"/>
      <c r="J15" s="34" t="n"/>
      <c r="K15" s="35" t="n"/>
      <c r="L15" s="34" t="n"/>
    </row>
    <row r="16" ht="42" customHeight="1">
      <c r="A16" s="36" t="n">
        <v>8</v>
      </c>
      <c r="B16" s="37" t="n"/>
      <c r="C16" s="37" t="n"/>
      <c r="D16" s="37" t="n"/>
      <c r="E16" s="37" t="n"/>
      <c r="F16" s="37" t="n"/>
      <c r="G16" s="37" t="n"/>
      <c r="H16" s="37" t="n"/>
      <c r="I16" s="37" t="n"/>
      <c r="J16" s="37" t="n"/>
      <c r="K16" s="38" t="n"/>
      <c r="L16" s="37" t="n"/>
    </row>
    <row r="17" ht="42" customHeight="1">
      <c r="A17" s="33" t="n">
        <v>9</v>
      </c>
      <c r="B17" s="34" t="n"/>
      <c r="C17" s="34" t="n"/>
      <c r="D17" s="34" t="n"/>
      <c r="E17" s="34" t="n"/>
      <c r="F17" s="34" t="n"/>
      <c r="G17" s="34" t="n"/>
      <c r="H17" s="34" t="n"/>
      <c r="I17" s="34" t="n"/>
      <c r="J17" s="34" t="n"/>
      <c r="K17" s="35" t="n"/>
      <c r="L17" s="34" t="n"/>
    </row>
    <row r="18" ht="42" customHeight="1">
      <c r="A18" s="36" t="n">
        <v>10</v>
      </c>
      <c r="B18" s="37" t="n"/>
      <c r="C18" s="37" t="n"/>
      <c r="D18" s="37" t="n"/>
      <c r="E18" s="37" t="n"/>
      <c r="F18" s="37" t="n"/>
      <c r="G18" s="37" t="n"/>
      <c r="H18" s="37" t="n"/>
      <c r="I18" s="37" t="n"/>
      <c r="J18" s="37" t="n"/>
      <c r="K18" s="38" t="n"/>
      <c r="L18" s="37" t="n"/>
    </row>
    <row r="19" ht="42" customHeight="1">
      <c r="A19" s="33" t="n">
        <v>11</v>
      </c>
      <c r="B19" s="34" t="n"/>
      <c r="C19" s="34" t="n"/>
      <c r="D19" s="34" t="n"/>
      <c r="E19" s="34" t="n"/>
      <c r="F19" s="34" t="n"/>
      <c r="G19" s="34" t="n"/>
      <c r="H19" s="34" t="n"/>
      <c r="I19" s="34" t="n"/>
      <c r="J19" s="34" t="n"/>
      <c r="K19" s="35" t="n"/>
      <c r="L19" s="34" t="n"/>
    </row>
    <row r="20" ht="42" customHeight="1">
      <c r="A20" s="36" t="n">
        <v>12</v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8" t="n"/>
      <c r="L20" s="37" t="n"/>
    </row>
    <row r="21" ht="42" customHeight="1">
      <c r="A21" s="33" t="n">
        <v>13</v>
      </c>
      <c r="B21" s="34" t="n"/>
      <c r="C21" s="34" t="n"/>
      <c r="D21" s="34" t="n"/>
      <c r="E21" s="34" t="n"/>
      <c r="F21" s="34" t="n"/>
      <c r="G21" s="34" t="n"/>
      <c r="H21" s="34" t="n"/>
      <c r="I21" s="34" t="n"/>
      <c r="J21" s="34" t="n"/>
      <c r="K21" s="35" t="n"/>
      <c r="L21" s="34" t="n"/>
    </row>
    <row r="22" ht="42" customHeight="1">
      <c r="A22" s="36" t="n">
        <v>14</v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8" t="n"/>
      <c r="L22" s="37" t="n"/>
    </row>
    <row r="23" ht="42" customHeight="1">
      <c r="A23" s="33" t="n">
        <v>15</v>
      </c>
      <c r="B23" s="34" t="n"/>
      <c r="C23" s="34" t="n"/>
      <c r="D23" s="34" t="n"/>
      <c r="E23" s="34" t="n"/>
      <c r="F23" s="34" t="n"/>
      <c r="G23" s="34" t="n"/>
      <c r="H23" s="34" t="n"/>
      <c r="I23" s="34" t="n"/>
      <c r="J23" s="34" t="n"/>
      <c r="K23" s="35" t="n"/>
      <c r="L23" s="34" t="n"/>
    </row>
    <row r="24" ht="42" customHeight="1">
      <c r="A24" s="36" t="n">
        <v>16</v>
      </c>
      <c r="B24" s="37" t="n"/>
      <c r="C24" s="37" t="n"/>
      <c r="D24" s="37" t="n"/>
      <c r="E24" s="37" t="n"/>
      <c r="F24" s="37" t="n"/>
      <c r="G24" s="37" t="n"/>
      <c r="H24" s="37" t="n"/>
      <c r="I24" s="37" t="n"/>
      <c r="J24" s="37" t="n"/>
      <c r="K24" s="38" t="n"/>
      <c r="L24" s="37" t="n"/>
    </row>
    <row r="25" ht="42" customHeight="1">
      <c r="A25" s="33" t="n">
        <v>17</v>
      </c>
      <c r="B25" s="34" t="n"/>
      <c r="C25" s="34" t="n"/>
      <c r="D25" s="34" t="n"/>
      <c r="E25" s="34" t="n"/>
      <c r="F25" s="34" t="n"/>
      <c r="G25" s="34" t="n"/>
      <c r="H25" s="34" t="n"/>
      <c r="I25" s="34" t="n"/>
      <c r="J25" s="34" t="n"/>
      <c r="K25" s="35" t="n"/>
      <c r="L25" s="34" t="n"/>
    </row>
    <row r="26" ht="42" customHeight="1">
      <c r="A26" s="36" t="n">
        <v>18</v>
      </c>
      <c r="B26" s="37" t="n"/>
      <c r="C26" s="37" t="n"/>
      <c r="D26" s="37" t="n"/>
      <c r="E26" s="37" t="n"/>
      <c r="F26" s="37" t="n"/>
      <c r="G26" s="37" t="n"/>
      <c r="H26" s="37" t="n"/>
      <c r="I26" s="37" t="n"/>
      <c r="J26" s="37" t="n"/>
      <c r="K26" s="38" t="n"/>
      <c r="L26" s="37" t="n"/>
    </row>
    <row r="27" ht="42" customHeight="1">
      <c r="A27" s="33" t="n">
        <v>19</v>
      </c>
      <c r="B27" s="34" t="n"/>
      <c r="C27" s="34" t="n"/>
      <c r="D27" s="34" t="n"/>
      <c r="E27" s="34" t="n"/>
      <c r="F27" s="34" t="n"/>
      <c r="G27" s="34" t="n"/>
      <c r="H27" s="34" t="n"/>
      <c r="I27" s="34" t="n"/>
      <c r="J27" s="34" t="n"/>
      <c r="K27" s="35" t="n"/>
      <c r="L27" s="34" t="n"/>
    </row>
    <row r="28" ht="42" customHeight="1">
      <c r="A28" s="36" t="n">
        <v>20</v>
      </c>
      <c r="B28" s="37" t="n"/>
      <c r="C28" s="37" t="n"/>
      <c r="D28" s="37" t="n"/>
      <c r="E28" s="37" t="n"/>
      <c r="F28" s="37" t="n"/>
      <c r="G28" s="37" t="n"/>
      <c r="H28" s="37" t="n"/>
      <c r="I28" s="37" t="n"/>
      <c r="J28" s="37" t="n"/>
      <c r="K28" s="38" t="n"/>
      <c r="L28" s="37" t="n"/>
    </row>
  </sheetData>
  <mergeCells count="10">
    <mergeCell ref="A2:L2"/>
    <mergeCell ref="G5:L5"/>
    <mergeCell ref="G3:J3"/>
    <mergeCell ref="B4:E4"/>
    <mergeCell ref="A1:L1"/>
    <mergeCell ref="L3"/>
    <mergeCell ref="A6:L6"/>
    <mergeCell ref="B3:E3"/>
    <mergeCell ref="B5:E5"/>
    <mergeCell ref="G4:L4"/>
  </mergeCells>
  <conditionalFormatting sqref="D9:D28">
    <cfRule type="cellIs" priority="1" operator="equal" dxfId="0">
      <formula>"Groen"</formula>
    </cfRule>
    <cfRule type="cellIs" priority="2" operator="equal" dxfId="1">
      <formula>"Geel"</formula>
    </cfRule>
    <cfRule type="cellIs" priority="3" operator="equal" dxfId="2">
      <formula>"Rood"</formula>
    </cfRule>
  </conditionalFormatting>
  <conditionalFormatting sqref="E9:E28">
    <cfRule type="cellIs" priority="4" operator="equal" dxfId="2">
      <formula>"Urgent"</formula>
    </cfRule>
    <cfRule type="cellIs" priority="5" operator="equal" dxfId="1">
      <formula>"Hoog"</formula>
    </cfRule>
    <cfRule type="cellIs" priority="6" operator="equal" dxfId="3">
      <formula>"Gemiddeld"</formula>
    </cfRule>
    <cfRule type="cellIs" priority="7" operator="equal" dxfId="4">
      <formula>"Laag"</formula>
    </cfRule>
  </conditionalFormatting>
  <conditionalFormatting sqref="K9:K28">
    <cfRule type="expression" priority="8" dxfId="2">
      <formula>AND(K9&lt;&gt;"",K9&lt;TODAY())</formula>
    </cfRule>
    <cfRule type="expression" priority="9" dxfId="1">
      <formula>AND(K9&lt;&gt;"",K9&gt;=TODAY(),K9&lt;=TODAY()+7)</formula>
    </cfRule>
    <cfRule type="expression" priority="10" dxfId="5">
      <formula>AND(K9&lt;&gt;"",K9&gt;TODAY()+7,K9&lt;=TODAY()+30)</formula>
    </cfRule>
  </conditionalFormatting>
  <conditionalFormatting sqref="L9:L28">
    <cfRule type="cellIs" priority="11" operator="equal" dxfId="6">
      <formula>"Ja"</formula>
    </cfRule>
    <cfRule type="cellIs" priority="12" operator="equal" dxfId="7">
      <formula>"Overleg"</formula>
    </cfRule>
  </conditionalFormatting>
  <dataValidations count="8">
    <dataValidation sqref="B3" showDropDown="0" showInputMessage="0" showErrorMessage="0" allowBlank="1" errorTitle="Ongeldige invoer" error="Kies een geldige portefeuille" promptTitle="Portefeuille" prompt="Selecteer portefeuille" type="list">
      <formula1>=_Portefeuille</formula1>
    </dataValidation>
    <dataValidation sqref="G3" showDropDown="0" showInputMessage="0" showErrorMessage="0" allowBlank="1" errorTitle="Ongeldige invoer" error="Kies een geldige portefeuillehouder" promptTitle="Portefeuillehouder" prompt="Selecteer portefeuillehouder" type="list">
      <formula1>=_Houder</formula1>
    </dataValidation>
    <dataValidation sqref="L3" showDropDown="0" showInputMessage="0" showErrorMessage="0" allowBlank="1" errorTitle="Ongeldige invoer" error="Kies een geldige Lions Club" promptTitle="Lions Club" prompt="Selecteer Lions Club" type="list">
      <formula1>=_Club</formula1>
    </dataValidation>
    <dataValidation sqref="G4" showDropDown="0" showInputMessage="0" showErrorMessage="0" allowBlank="1" promptTitle="Commissie/Werkgroep" prompt="Selecteer commissie/werkgroep" type="list">
      <formula1>=_Commissie</formula1>
    </dataValidation>
    <dataValidation sqref="D9:D28" showDropDown="0" showInputMessage="0" showErrorMessage="0" allowBlank="1" errorTitle="Ongeldige status" error="Groen = op schema, Geel = aandacht, Rood = kritiek" promptTitle="Status" type="list">
      <formula1>=_Status</formula1>
    </dataValidation>
    <dataValidation sqref="E9:E28" showDropDown="0" showInputMessage="0" showErrorMessage="0" allowBlank="1" errorTitle="Ongeldige invoer" error="Kies prioriteit" promptTitle="Prioriteit" type="list">
      <formula1>=_Prioriteit</formula1>
    </dataValidation>
    <dataValidation sqref="C9:C28" showDropDown="0" showInputMessage="0" showErrorMessage="0" allowBlank="1" errorTitle="Ongeldige invoer" error="Kies categorie" promptTitle="Categorie" type="list">
      <formula1>=_Categorie</formula1>
    </dataValidation>
    <dataValidation sqref="L9:L28" showDropDown="0" showInputMessage="0" showErrorMessage="0" allowBlank="1" errorTitle="Ongeldige invoer" error="Escalatie naar Gouverneursraad?" promptTitle="Escalatie" type="list">
      <formula1>"Ja,Nee,Overleg"</formula1>
    </dataValidation>
  </dataValidations>
  <printOptions horizontalCentered="1"/>
  <pageMargins left="0.4" right="0.4" top="0.5" bottom="0.5" header="0.5" footer="0.5"/>
  <pageSetup orientation="landscape" paperSize="9" fitToHeight="0" fitToWidth="1"/>
</worksheet>
</file>

<file path=xl/worksheets/sheet10.xml><?xml version="1.0" encoding="utf-8"?>
<worksheet xmlns="http://schemas.openxmlformats.org/spreadsheetml/2006/main">
  <sheetPr>
    <tabColor rgb="003B82F6"/>
    <outlinePr summaryBelow="1" summaryRight="1"/>
    <pageSetUpPr fitToPage="1"/>
  </sheetPr>
  <dimension ref="B2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2" customWidth="1" min="3" max="3"/>
    <col width="3" customWidth="1" min="4" max="4"/>
    <col width="22" customWidth="1" min="5" max="5"/>
    <col width="12" customWidth="1" min="6" max="6"/>
    <col width="3" customWidth="1" min="7" max="7"/>
  </cols>
  <sheetData>
    <row r="2" ht="36" customHeight="1">
      <c r="B2" s="39" t="inlineStr">
        <is>
          <t>Samenvatting Stavaza</t>
        </is>
      </c>
    </row>
    <row r="4">
      <c r="B4" s="3" t="inlineStr">
        <is>
          <t>Portefeuille:</t>
        </is>
      </c>
      <c r="C4" s="40">
        <f>'Stavaza GMT_GET_ICT'!B3</f>
        <v/>
      </c>
    </row>
    <row r="5">
      <c r="B5" s="3" t="inlineStr">
        <is>
          <t>Vergaderdatum:</t>
        </is>
      </c>
      <c r="C5" s="4">
        <f>'Stavaza GMT_GET_ICT'!B4</f>
        <v/>
      </c>
    </row>
    <row r="6">
      <c r="B6" s="3" t="inlineStr">
        <is>
          <t>Datum ingevuld:</t>
        </is>
      </c>
      <c r="C6" s="5">
        <f>'Stavaza GMT_GET_ICT'!B5</f>
        <v/>
      </c>
    </row>
    <row r="8" ht="26.1" customHeight="1">
      <c r="B8" s="41" t="inlineStr">
        <is>
          <t>STATUS VERDELING</t>
        </is>
      </c>
    </row>
    <row r="9">
      <c r="B9" s="7" t="inlineStr">
        <is>
          <t>Categorie</t>
        </is>
      </c>
      <c r="C9" s="7" t="inlineStr">
        <is>
          <t>Aantal</t>
        </is>
      </c>
      <c r="D9" s="7" t="inlineStr">
        <is>
          <t>Visuele indicatie</t>
        </is>
      </c>
      <c r="E9" s="7" t="n"/>
      <c r="F9" s="7" t="n"/>
    </row>
    <row r="10" ht="27.95" customHeight="1">
      <c r="B10" s="26" t="inlineStr">
        <is>
          <t>Groen</t>
        </is>
      </c>
      <c r="C10" s="42">
        <f>COUNTIF('Stavaza GMT_GET_ICT'!D9:D28,"Groen")</f>
        <v/>
      </c>
      <c r="D10" s="43">
        <f>COUNTIF('Stavaza GMT_GET_ICT'!D9:D28,"Groen")</f>
        <v/>
      </c>
      <c r="E10" s="44" t="n"/>
      <c r="F10" s="44" t="n"/>
    </row>
    <row r="11" ht="27.95" customHeight="1">
      <c r="B11" s="26" t="inlineStr">
        <is>
          <t>Geel</t>
        </is>
      </c>
      <c r="C11" s="42">
        <f>COUNTIF('Stavaza GMT_GET_ICT'!D9:D28,"Geel")</f>
        <v/>
      </c>
      <c r="D11" s="45">
        <f>COUNTIF('Stavaza GMT_GET_ICT'!D9:D28,"Geel")</f>
        <v/>
      </c>
      <c r="E11" s="46" t="n"/>
      <c r="F11" s="46" t="n"/>
    </row>
    <row r="12" ht="27.95" customHeight="1">
      <c r="B12" s="26" t="inlineStr">
        <is>
          <t>Rood</t>
        </is>
      </c>
      <c r="C12" s="42">
        <f>COUNTIF('Stavaza GMT_GET_ICT'!D9:D28,"Rood")</f>
        <v/>
      </c>
      <c r="D12" s="47">
        <f>COUNTIF('Stavaza GMT_GET_ICT'!D9:D28,"Rood")</f>
        <v/>
      </c>
      <c r="E12" s="48" t="n"/>
      <c r="F12" s="48" t="n"/>
    </row>
    <row r="13" ht="27.95" customHeight="1">
      <c r="B13" s="26" t="inlineStr">
        <is>
          <t>N.v.t.</t>
        </is>
      </c>
      <c r="C13" s="42">
        <f>COUNTIF('Stavaza GMT_GET_ICT'!D9:D28,"N.v.t.")</f>
        <v/>
      </c>
      <c r="D13" s="49">
        <f>COUNTIF('Stavaza GMT_GET_ICT'!D9:D28,"N.v.t.")</f>
        <v/>
      </c>
      <c r="E13" s="50" t="n"/>
      <c r="F13" s="50" t="n"/>
    </row>
    <row r="15" ht="26.1" customHeight="1">
      <c r="B15" s="41" t="inlineStr">
        <is>
          <t>ESCALATIES NAAR GOUVERNEURSRAAD</t>
        </is>
      </c>
    </row>
    <row r="16" ht="30" customHeight="1">
      <c r="B16" s="26" t="inlineStr">
        <is>
          <t>Aantal escalaties (Ja)</t>
        </is>
      </c>
      <c r="D16" s="51">
        <f>COUNTIF('Stavaza GMT_GET_ICT'!L9:L28,"Ja")</f>
        <v/>
      </c>
      <c r="E16" s="48" t="n"/>
      <c r="F16" s="48" t="n"/>
    </row>
    <row r="17" ht="30" customHeight="1">
      <c r="B17" s="26" t="inlineStr">
        <is>
          <t>Aantal 'Overleg'</t>
        </is>
      </c>
      <c r="D17" s="52">
        <f>COUNTIF('Stavaza GMT_GET_ICT'!L9:L28,"Overleg")</f>
        <v/>
      </c>
      <c r="E17" s="46" t="n"/>
      <c r="F17" s="46" t="n"/>
    </row>
    <row r="19" ht="26.1" customHeight="1">
      <c r="B19" s="41" t="inlineStr">
        <is>
          <t>PRIORITEIT VERDELING</t>
        </is>
      </c>
    </row>
    <row r="20">
      <c r="B20" s="7" t="inlineStr">
        <is>
          <t>Categorie</t>
        </is>
      </c>
      <c r="C20" s="7" t="inlineStr">
        <is>
          <t>Aantal</t>
        </is>
      </c>
      <c r="D20" s="7" t="inlineStr">
        <is>
          <t>Visuele indicatie</t>
        </is>
      </c>
      <c r="E20" s="7" t="n"/>
      <c r="F20" s="7" t="n"/>
    </row>
    <row r="21" ht="27.95" customHeight="1">
      <c r="B21" s="26" t="inlineStr">
        <is>
          <t>Urgent</t>
        </is>
      </c>
      <c r="C21" s="42">
        <f>COUNTIF('Stavaza GMT_GET_ICT'!E9:E28,"Urgent")</f>
        <v/>
      </c>
      <c r="D21" s="47">
        <f>COUNTIF('Stavaza GMT_GET_ICT'!E9:E28,"Urgent")</f>
        <v/>
      </c>
      <c r="E21" s="48" t="n"/>
      <c r="F21" s="48" t="n"/>
    </row>
    <row r="22" ht="27.95" customHeight="1">
      <c r="B22" s="26" t="inlineStr">
        <is>
          <t>Hoog</t>
        </is>
      </c>
      <c r="C22" s="42">
        <f>COUNTIF('Stavaza GMT_GET_ICT'!E9:E28,"Hoog")</f>
        <v/>
      </c>
      <c r="D22" s="45">
        <f>COUNTIF('Stavaza GMT_GET_ICT'!E9:E28,"Hoog")</f>
        <v/>
      </c>
      <c r="E22" s="46" t="n"/>
      <c r="F22" s="46" t="n"/>
    </row>
    <row r="23" ht="27.95" customHeight="1">
      <c r="B23" s="26" t="inlineStr">
        <is>
          <t>Gemiddeld</t>
        </is>
      </c>
      <c r="C23" s="42">
        <f>COUNTIF('Stavaza GMT_GET_ICT'!E9:E28,"Gemiddeld")</f>
        <v/>
      </c>
      <c r="D23" s="53">
        <f>COUNTIF('Stavaza GMT_GET_ICT'!E9:E28,"Gemiddeld")</f>
        <v/>
      </c>
      <c r="E23" s="54" t="n"/>
      <c r="F23" s="54" t="n"/>
    </row>
    <row r="24" ht="27.95" customHeight="1">
      <c r="B24" s="26" t="inlineStr">
        <is>
          <t>Laag</t>
        </is>
      </c>
      <c r="C24" s="42">
        <f>COUNTIF('Stavaza GMT_GET_ICT'!E9:E28,"Laag")</f>
        <v/>
      </c>
      <c r="D24" s="49">
        <f>COUNTIF('Stavaza GMT_GET_ICT'!E9:E28,"Laag")</f>
        <v/>
      </c>
      <c r="E24" s="50" t="n"/>
      <c r="F24" s="50" t="n"/>
    </row>
    <row r="26" ht="26.1" customHeight="1">
      <c r="B26" s="41" t="inlineStr">
        <is>
          <t>KRITIEKE DEADLINES</t>
        </is>
      </c>
    </row>
    <row r="27" ht="30" customHeight="1">
      <c r="B27" s="26" t="inlineStr">
        <is>
          <t>Verlopen ( &lt; vandaag )</t>
        </is>
      </c>
      <c r="D27" s="55">
        <f>SUMPRODUCT(('Stavaza GMT_GET_ICT'!K9:K28&lt;&gt;"")*('Stavaza GMT_GET_ICT'!K9:K28&lt;TODAY())*1)</f>
        <v/>
      </c>
      <c r="E27" s="48" t="n"/>
      <c r="F27" s="48" t="n"/>
    </row>
    <row r="28" ht="30" customHeight="1">
      <c r="B28" s="26" t="inlineStr">
        <is>
          <t>Binnen 7 dagen</t>
        </is>
      </c>
      <c r="D28" s="56">
        <f>SUMPRODUCT(('Stavaza GMT_GET_ICT'!K9:K28&lt;&gt;"")*('Stavaza GMT_GET_ICT'!K9:K28&gt;=TODAY())*('Stavaza GMT_GET_ICT'!K9:K28&lt;=TODAY()+7)*1)</f>
        <v/>
      </c>
      <c r="E28" s="46" t="n"/>
      <c r="F28" s="46" t="n"/>
    </row>
    <row r="29" ht="30" customHeight="1">
      <c r="B29" s="26" t="inlineStr">
        <is>
          <t>Binnen 30 dagen</t>
        </is>
      </c>
      <c r="D29" s="57">
        <f>SUMPRODUCT(('Stavaza GMT_GET_ICT'!K9:K28&lt;&gt;"")*('Stavaza GMT_GET_ICT'!K9:K28&gt;TODAY()+7)*('Stavaza GMT_GET_ICT'!K9:K28&lt;=TODAY()+30)*1)</f>
        <v/>
      </c>
      <c r="E29" s="58" t="n"/>
      <c r="F29" s="58" t="n"/>
    </row>
    <row r="31" ht="30" customHeight="1">
      <c r="B31" s="13" t="inlineStr">
        <is>
          <t>Totaal aantal items</t>
        </is>
      </c>
      <c r="D31" s="59">
        <f>COUNTA('Stavaza GMT_GET_ICT'!B9:B28)</f>
        <v/>
      </c>
      <c r="E31" s="60" t="n"/>
      <c r="F31" s="60" t="n"/>
    </row>
  </sheetData>
  <mergeCells count="14">
    <mergeCell ref="B16:C16"/>
    <mergeCell ref="B29:C29"/>
    <mergeCell ref="B2:F2"/>
    <mergeCell ref="C4:F4"/>
    <mergeCell ref="B15:F15"/>
    <mergeCell ref="B19:F19"/>
    <mergeCell ref="C6:F6"/>
    <mergeCell ref="B28:C28"/>
    <mergeCell ref="B31:C31"/>
    <mergeCell ref="B8:F8"/>
    <mergeCell ref="B27:C27"/>
    <mergeCell ref="C5:F5"/>
    <mergeCell ref="B26:F26"/>
    <mergeCell ref="B17:C17"/>
  </mergeCells>
  <pageMargins left="0.75" right="0.75" top="1" bottom="1" header="0.5" footer="0.5"/>
  <pageSetup orientation="portrait" fitToWidth="1"/>
</worksheet>
</file>

<file path=xl/worksheets/sheet11.xml><?xml version="1.0" encoding="utf-8"?>
<worksheet xmlns="http://schemas.openxmlformats.org/spreadsheetml/2006/main">
  <sheetPr>
    <tabColor rgb="00003366"/>
    <outlinePr summaryBelow="1" summaryRight="1"/>
    <pageSetUpPr fitToPage="1"/>
  </sheetPr>
  <dimension ref="A1:L2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4" customWidth="1" min="3" max="3"/>
    <col width="10" customWidth="1" min="4" max="4"/>
    <col width="10" customWidth="1" min="5" max="5"/>
    <col width="28" customWidth="1" min="6" max="6"/>
    <col width="28" customWidth="1" min="7" max="7"/>
    <col width="28" customWidth="1" min="8" max="8"/>
    <col width="28" customWidth="1" min="9" max="9"/>
    <col width="16" customWidth="1" min="10" max="10"/>
    <col width="12" customWidth="1" min="11" max="11"/>
    <col width="14" customWidth="1" min="12" max="12"/>
  </cols>
  <sheetData>
    <row r="1" ht="42" customHeight="1">
      <c r="A1" s="27" t="inlineStr">
        <is>
          <t>STAVAZA — STAND VAN ZAKEN</t>
        </is>
      </c>
    </row>
    <row r="2" ht="28" customHeight="1">
      <c r="A2" s="28" t="inlineStr">
        <is>
          <t>Lions MD110 Nederland — Gouverneursraad 2026-2027</t>
        </is>
      </c>
    </row>
    <row r="3" ht="24" customHeight="1">
      <c r="A3" s="3" t="inlineStr">
        <is>
          <t>Portefeuille:</t>
        </is>
      </c>
      <c r="B3" s="29" t="inlineStr">
        <is>
          <t>GLT en Leo's</t>
        </is>
      </c>
      <c r="F3" s="3" t="inlineStr">
        <is>
          <t>Portefeuillehouder:</t>
        </is>
      </c>
      <c r="G3" s="29" t="inlineStr">
        <is>
          <t>Robert van Splunter (GLT)</t>
        </is>
      </c>
      <c r="K3" s="3" t="inlineStr">
        <is>
          <t>Lions Club:</t>
        </is>
      </c>
      <c r="L3" s="29" t="inlineStr">
        <is>
          <t>LC Bergen op Zoom</t>
        </is>
      </c>
    </row>
    <row r="4" ht="24" customHeight="1">
      <c r="A4" s="3" t="inlineStr">
        <is>
          <t>Vergadering datum:</t>
        </is>
      </c>
      <c r="B4" s="30" t="n"/>
      <c r="F4" s="3" t="inlineStr">
        <is>
          <t>Commissie/Werkgroep:</t>
        </is>
      </c>
      <c r="G4" s="29" t="n"/>
    </row>
    <row r="5" ht="24" customHeight="1">
      <c r="A5" s="3" t="inlineStr">
        <is>
          <t>Datum ingevuld:</t>
        </is>
      </c>
      <c r="B5" s="30" t="n"/>
      <c r="F5" s="3" t="inlineStr">
        <is>
          <t>Gemaakt door:</t>
        </is>
      </c>
      <c r="G5" s="29" t="n"/>
    </row>
    <row r="6" ht="30" customHeight="1">
      <c r="A6" s="31" t="inlineStr">
        <is>
          <t>Vul dit formulier 7 dagen vóór de Gouverneursraad vergadering in. Eén rij per onderwerp. Status: Groen = op schema, Geel = aandacht, Rood = kritiek/blokkade. Licht Rood-statussen VÓÓR de vergadering toe bij de voorzitter.</t>
        </is>
      </c>
    </row>
    <row r="7" ht="8" customHeight="1"/>
    <row r="8" ht="36" customHeight="1">
      <c r="A8" s="32" t="inlineStr">
        <is>
          <t>Nr.</t>
        </is>
      </c>
      <c r="B8" s="32" t="inlineStr">
        <is>
          <t>Onderwerp / Activiteit</t>
        </is>
      </c>
      <c r="C8" s="32" t="inlineStr">
        <is>
          <t>Categorie</t>
        </is>
      </c>
      <c r="D8" s="32" t="inlineStr">
        <is>
          <t>Status</t>
        </is>
      </c>
      <c r="E8" s="32" t="inlineStr">
        <is>
          <t>Prioriteit</t>
        </is>
      </c>
      <c r="F8" s="32" t="inlineStr">
        <is>
          <t>Wat gaat goed</t>
        </is>
      </c>
      <c r="G8" s="32" t="inlineStr">
        <is>
          <t>Aandacht nodig</t>
        </is>
      </c>
      <c r="H8" s="32" t="inlineStr">
        <is>
          <t>Kritieke punten / Blokkades</t>
        </is>
      </c>
      <c r="I8" s="32" t="inlineStr">
        <is>
          <t>Actie / Beslissing gevraagd</t>
        </is>
      </c>
      <c r="J8" s="32" t="inlineStr">
        <is>
          <t>Actie-eigenaar</t>
        </is>
      </c>
      <c r="K8" s="32" t="inlineStr">
        <is>
          <t>Deadline</t>
        </is>
      </c>
      <c r="L8" s="32" t="inlineStr">
        <is>
          <t>Escalatie naar GR?</t>
        </is>
      </c>
    </row>
    <row r="9" ht="42" customHeight="1">
      <c r="A9" s="33" t="n">
        <v>1</v>
      </c>
      <c r="B9" s="34" t="n"/>
      <c r="C9" s="34" t="n"/>
      <c r="D9" s="34" t="n"/>
      <c r="E9" s="34" t="n"/>
      <c r="F9" s="34" t="n"/>
      <c r="G9" s="34" t="n"/>
      <c r="H9" s="34" t="n"/>
      <c r="I9" s="34" t="n"/>
      <c r="J9" s="34" t="n"/>
      <c r="K9" s="35" t="n"/>
      <c r="L9" s="34" t="n"/>
    </row>
    <row r="10" ht="42" customHeight="1">
      <c r="A10" s="36" t="n">
        <v>2</v>
      </c>
      <c r="B10" s="37" t="n"/>
      <c r="C10" s="37" t="n"/>
      <c r="D10" s="37" t="n"/>
      <c r="E10" s="37" t="n"/>
      <c r="F10" s="37" t="n"/>
      <c r="G10" s="37" t="n"/>
      <c r="H10" s="37" t="n"/>
      <c r="I10" s="37" t="n"/>
      <c r="J10" s="37" t="n"/>
      <c r="K10" s="38" t="n"/>
      <c r="L10" s="37" t="n"/>
    </row>
    <row r="11" ht="42" customHeight="1">
      <c r="A11" s="33" t="n">
        <v>3</v>
      </c>
      <c r="B11" s="34" t="n"/>
      <c r="C11" s="34" t="n"/>
      <c r="D11" s="34" t="n"/>
      <c r="E11" s="34" t="n"/>
      <c r="F11" s="34" t="n"/>
      <c r="G11" s="34" t="n"/>
      <c r="H11" s="34" t="n"/>
      <c r="I11" s="34" t="n"/>
      <c r="J11" s="34" t="n"/>
      <c r="K11" s="35" t="n"/>
      <c r="L11" s="34" t="n"/>
    </row>
    <row r="12" ht="42" customHeight="1">
      <c r="A12" s="36" t="n">
        <v>4</v>
      </c>
      <c r="B12" s="37" t="n"/>
      <c r="C12" s="37" t="n"/>
      <c r="D12" s="37" t="n"/>
      <c r="E12" s="37" t="n"/>
      <c r="F12" s="37" t="n"/>
      <c r="G12" s="37" t="n"/>
      <c r="H12" s="37" t="n"/>
      <c r="I12" s="37" t="n"/>
      <c r="J12" s="37" t="n"/>
      <c r="K12" s="38" t="n"/>
      <c r="L12" s="37" t="n"/>
    </row>
    <row r="13" ht="42" customHeight="1">
      <c r="A13" s="33" t="n">
        <v>5</v>
      </c>
      <c r="B13" s="34" t="n"/>
      <c r="C13" s="34" t="n"/>
      <c r="D13" s="34" t="n"/>
      <c r="E13" s="34" t="n"/>
      <c r="F13" s="34" t="n"/>
      <c r="G13" s="34" t="n"/>
      <c r="H13" s="34" t="n"/>
      <c r="I13" s="34" t="n"/>
      <c r="J13" s="34" t="n"/>
      <c r="K13" s="35" t="n"/>
      <c r="L13" s="34" t="n"/>
    </row>
    <row r="14" ht="42" customHeight="1">
      <c r="A14" s="36" t="n">
        <v>6</v>
      </c>
      <c r="B14" s="37" t="n"/>
      <c r="C14" s="37" t="n"/>
      <c r="D14" s="37" t="n"/>
      <c r="E14" s="37" t="n"/>
      <c r="F14" s="37" t="n"/>
      <c r="G14" s="37" t="n"/>
      <c r="H14" s="37" t="n"/>
      <c r="I14" s="37" t="n"/>
      <c r="J14" s="37" t="n"/>
      <c r="K14" s="38" t="n"/>
      <c r="L14" s="37" t="n"/>
    </row>
    <row r="15" ht="42" customHeight="1">
      <c r="A15" s="33" t="n">
        <v>7</v>
      </c>
      <c r="B15" s="34" t="n"/>
      <c r="C15" s="34" t="n"/>
      <c r="D15" s="34" t="n"/>
      <c r="E15" s="34" t="n"/>
      <c r="F15" s="34" t="n"/>
      <c r="G15" s="34" t="n"/>
      <c r="H15" s="34" t="n"/>
      <c r="I15" s="34" t="n"/>
      <c r="J15" s="34" t="n"/>
      <c r="K15" s="35" t="n"/>
      <c r="L15" s="34" t="n"/>
    </row>
    <row r="16" ht="42" customHeight="1">
      <c r="A16" s="36" t="n">
        <v>8</v>
      </c>
      <c r="B16" s="37" t="n"/>
      <c r="C16" s="37" t="n"/>
      <c r="D16" s="37" t="n"/>
      <c r="E16" s="37" t="n"/>
      <c r="F16" s="37" t="n"/>
      <c r="G16" s="37" t="n"/>
      <c r="H16" s="37" t="n"/>
      <c r="I16" s="37" t="n"/>
      <c r="J16" s="37" t="n"/>
      <c r="K16" s="38" t="n"/>
      <c r="L16" s="37" t="n"/>
    </row>
    <row r="17" ht="42" customHeight="1">
      <c r="A17" s="33" t="n">
        <v>9</v>
      </c>
      <c r="B17" s="34" t="n"/>
      <c r="C17" s="34" t="n"/>
      <c r="D17" s="34" t="n"/>
      <c r="E17" s="34" t="n"/>
      <c r="F17" s="34" t="n"/>
      <c r="G17" s="34" t="n"/>
      <c r="H17" s="34" t="n"/>
      <c r="I17" s="34" t="n"/>
      <c r="J17" s="34" t="n"/>
      <c r="K17" s="35" t="n"/>
      <c r="L17" s="34" t="n"/>
    </row>
    <row r="18" ht="42" customHeight="1">
      <c r="A18" s="36" t="n">
        <v>10</v>
      </c>
      <c r="B18" s="37" t="n"/>
      <c r="C18" s="37" t="n"/>
      <c r="D18" s="37" t="n"/>
      <c r="E18" s="37" t="n"/>
      <c r="F18" s="37" t="n"/>
      <c r="G18" s="37" t="n"/>
      <c r="H18" s="37" t="n"/>
      <c r="I18" s="37" t="n"/>
      <c r="J18" s="37" t="n"/>
      <c r="K18" s="38" t="n"/>
      <c r="L18" s="37" t="n"/>
    </row>
    <row r="19" ht="42" customHeight="1">
      <c r="A19" s="33" t="n">
        <v>11</v>
      </c>
      <c r="B19" s="34" t="n"/>
      <c r="C19" s="34" t="n"/>
      <c r="D19" s="34" t="n"/>
      <c r="E19" s="34" t="n"/>
      <c r="F19" s="34" t="n"/>
      <c r="G19" s="34" t="n"/>
      <c r="H19" s="34" t="n"/>
      <c r="I19" s="34" t="n"/>
      <c r="J19" s="34" t="n"/>
      <c r="K19" s="35" t="n"/>
      <c r="L19" s="34" t="n"/>
    </row>
    <row r="20" ht="42" customHeight="1">
      <c r="A20" s="36" t="n">
        <v>12</v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8" t="n"/>
      <c r="L20" s="37" t="n"/>
    </row>
    <row r="21" ht="42" customHeight="1">
      <c r="A21" s="33" t="n">
        <v>13</v>
      </c>
      <c r="B21" s="34" t="n"/>
      <c r="C21" s="34" t="n"/>
      <c r="D21" s="34" t="n"/>
      <c r="E21" s="34" t="n"/>
      <c r="F21" s="34" t="n"/>
      <c r="G21" s="34" t="n"/>
      <c r="H21" s="34" t="n"/>
      <c r="I21" s="34" t="n"/>
      <c r="J21" s="34" t="n"/>
      <c r="K21" s="35" t="n"/>
      <c r="L21" s="34" t="n"/>
    </row>
    <row r="22" ht="42" customHeight="1">
      <c r="A22" s="36" t="n">
        <v>14</v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8" t="n"/>
      <c r="L22" s="37" t="n"/>
    </row>
    <row r="23" ht="42" customHeight="1">
      <c r="A23" s="33" t="n">
        <v>15</v>
      </c>
      <c r="B23" s="34" t="n"/>
      <c r="C23" s="34" t="n"/>
      <c r="D23" s="34" t="n"/>
      <c r="E23" s="34" t="n"/>
      <c r="F23" s="34" t="n"/>
      <c r="G23" s="34" t="n"/>
      <c r="H23" s="34" t="n"/>
      <c r="I23" s="34" t="n"/>
      <c r="J23" s="34" t="n"/>
      <c r="K23" s="35" t="n"/>
      <c r="L23" s="34" t="n"/>
    </row>
    <row r="24" ht="42" customHeight="1">
      <c r="A24" s="36" t="n">
        <v>16</v>
      </c>
      <c r="B24" s="37" t="n"/>
      <c r="C24" s="37" t="n"/>
      <c r="D24" s="37" t="n"/>
      <c r="E24" s="37" t="n"/>
      <c r="F24" s="37" t="n"/>
      <c r="G24" s="37" t="n"/>
      <c r="H24" s="37" t="n"/>
      <c r="I24" s="37" t="n"/>
      <c r="J24" s="37" t="n"/>
      <c r="K24" s="38" t="n"/>
      <c r="L24" s="37" t="n"/>
    </row>
    <row r="25" ht="42" customHeight="1">
      <c r="A25" s="33" t="n">
        <v>17</v>
      </c>
      <c r="B25" s="34" t="n"/>
      <c r="C25" s="34" t="n"/>
      <c r="D25" s="34" t="n"/>
      <c r="E25" s="34" t="n"/>
      <c r="F25" s="34" t="n"/>
      <c r="G25" s="34" t="n"/>
      <c r="H25" s="34" t="n"/>
      <c r="I25" s="34" t="n"/>
      <c r="J25" s="34" t="n"/>
      <c r="K25" s="35" t="n"/>
      <c r="L25" s="34" t="n"/>
    </row>
    <row r="26" ht="42" customHeight="1">
      <c r="A26" s="36" t="n">
        <v>18</v>
      </c>
      <c r="B26" s="37" t="n"/>
      <c r="C26" s="37" t="n"/>
      <c r="D26" s="37" t="n"/>
      <c r="E26" s="37" t="n"/>
      <c r="F26" s="37" t="n"/>
      <c r="G26" s="37" t="n"/>
      <c r="H26" s="37" t="n"/>
      <c r="I26" s="37" t="n"/>
      <c r="J26" s="37" t="n"/>
      <c r="K26" s="38" t="n"/>
      <c r="L26" s="37" t="n"/>
    </row>
    <row r="27" ht="42" customHeight="1">
      <c r="A27" s="33" t="n">
        <v>19</v>
      </c>
      <c r="B27" s="34" t="n"/>
      <c r="C27" s="34" t="n"/>
      <c r="D27" s="34" t="n"/>
      <c r="E27" s="34" t="n"/>
      <c r="F27" s="34" t="n"/>
      <c r="G27" s="34" t="n"/>
      <c r="H27" s="34" t="n"/>
      <c r="I27" s="34" t="n"/>
      <c r="J27" s="34" t="n"/>
      <c r="K27" s="35" t="n"/>
      <c r="L27" s="34" t="n"/>
    </row>
    <row r="28" ht="42" customHeight="1">
      <c r="A28" s="36" t="n">
        <v>20</v>
      </c>
      <c r="B28" s="37" t="n"/>
      <c r="C28" s="37" t="n"/>
      <c r="D28" s="37" t="n"/>
      <c r="E28" s="37" t="n"/>
      <c r="F28" s="37" t="n"/>
      <c r="G28" s="37" t="n"/>
      <c r="H28" s="37" t="n"/>
      <c r="I28" s="37" t="n"/>
      <c r="J28" s="37" t="n"/>
      <c r="K28" s="38" t="n"/>
      <c r="L28" s="37" t="n"/>
    </row>
  </sheetData>
  <mergeCells count="10">
    <mergeCell ref="A2:L2"/>
    <mergeCell ref="G5:L5"/>
    <mergeCell ref="G3:J3"/>
    <mergeCell ref="B4:E4"/>
    <mergeCell ref="A1:L1"/>
    <mergeCell ref="L3"/>
    <mergeCell ref="A6:L6"/>
    <mergeCell ref="B3:E3"/>
    <mergeCell ref="B5:E5"/>
    <mergeCell ref="G4:L4"/>
  </mergeCells>
  <conditionalFormatting sqref="D9:D28">
    <cfRule type="cellIs" priority="1" operator="equal" dxfId="0">
      <formula>"Groen"</formula>
    </cfRule>
    <cfRule type="cellIs" priority="2" operator="equal" dxfId="1">
      <formula>"Geel"</formula>
    </cfRule>
    <cfRule type="cellIs" priority="3" operator="equal" dxfId="2">
      <formula>"Rood"</formula>
    </cfRule>
  </conditionalFormatting>
  <conditionalFormatting sqref="E9:E28">
    <cfRule type="cellIs" priority="4" operator="equal" dxfId="2">
      <formula>"Urgent"</formula>
    </cfRule>
    <cfRule type="cellIs" priority="5" operator="equal" dxfId="1">
      <formula>"Hoog"</formula>
    </cfRule>
    <cfRule type="cellIs" priority="6" operator="equal" dxfId="3">
      <formula>"Gemiddeld"</formula>
    </cfRule>
    <cfRule type="cellIs" priority="7" operator="equal" dxfId="4">
      <formula>"Laag"</formula>
    </cfRule>
  </conditionalFormatting>
  <conditionalFormatting sqref="K9:K28">
    <cfRule type="expression" priority="8" dxfId="2">
      <formula>AND(K9&lt;&gt;"",K9&lt;TODAY())</formula>
    </cfRule>
    <cfRule type="expression" priority="9" dxfId="1">
      <formula>AND(K9&lt;&gt;"",K9&gt;=TODAY(),K9&lt;=TODAY()+7)</formula>
    </cfRule>
    <cfRule type="expression" priority="10" dxfId="5">
      <formula>AND(K9&lt;&gt;"",K9&gt;TODAY()+7,K9&lt;=TODAY()+30)</formula>
    </cfRule>
  </conditionalFormatting>
  <conditionalFormatting sqref="L9:L28">
    <cfRule type="cellIs" priority="11" operator="equal" dxfId="6">
      <formula>"Ja"</formula>
    </cfRule>
    <cfRule type="cellIs" priority="12" operator="equal" dxfId="7">
      <formula>"Overleg"</formula>
    </cfRule>
  </conditionalFormatting>
  <dataValidations count="8">
    <dataValidation sqref="B3" showDropDown="0" showInputMessage="0" showErrorMessage="0" allowBlank="1" errorTitle="Ongeldige invoer" error="Kies een geldige portefeuille" promptTitle="Portefeuille" prompt="Selecteer portefeuille" type="list">
      <formula1>=_Portefeuille</formula1>
    </dataValidation>
    <dataValidation sqref="G3" showDropDown="0" showInputMessage="0" showErrorMessage="0" allowBlank="1" errorTitle="Ongeldige invoer" error="Kies een geldige portefeuillehouder" promptTitle="Portefeuillehouder" prompt="Selecteer portefeuillehouder" type="list">
      <formula1>=_Houder</formula1>
    </dataValidation>
    <dataValidation sqref="L3" showDropDown="0" showInputMessage="0" showErrorMessage="0" allowBlank="1" errorTitle="Ongeldige invoer" error="Kies een geldige Lions Club" promptTitle="Lions Club" prompt="Selecteer Lions Club" type="list">
      <formula1>=_Club</formula1>
    </dataValidation>
    <dataValidation sqref="G4" showDropDown="0" showInputMessage="0" showErrorMessage="0" allowBlank="1" promptTitle="Commissie/Werkgroep" prompt="Selecteer commissie/werkgroep" type="list">
      <formula1>=_Commissie</formula1>
    </dataValidation>
    <dataValidation sqref="D9:D28" showDropDown="0" showInputMessage="0" showErrorMessage="0" allowBlank="1" errorTitle="Ongeldige status" error="Groen = op schema, Geel = aandacht, Rood = kritiek" promptTitle="Status" type="list">
      <formula1>=_Status</formula1>
    </dataValidation>
    <dataValidation sqref="E9:E28" showDropDown="0" showInputMessage="0" showErrorMessage="0" allowBlank="1" errorTitle="Ongeldige invoer" error="Kies prioriteit" promptTitle="Prioriteit" type="list">
      <formula1>=_Prioriteit</formula1>
    </dataValidation>
    <dataValidation sqref="C9:C28" showDropDown="0" showInputMessage="0" showErrorMessage="0" allowBlank="1" errorTitle="Ongeldige invoer" error="Kies categorie" promptTitle="Categorie" type="list">
      <formula1>=_Categorie</formula1>
    </dataValidation>
    <dataValidation sqref="L9:L28" showDropDown="0" showInputMessage="0" showErrorMessage="0" allowBlank="1" errorTitle="Ongeldige invoer" error="Escalatie naar Gouverneursraad?" promptTitle="Escalatie" type="list">
      <formula1>"Ja,Nee,Overleg"</formula1>
    </dataValidation>
  </dataValidations>
  <printOptions horizontalCentered="1"/>
  <pageMargins left="0.4" right="0.4" top="0.5" bottom="0.5" header="0.5" footer="0.5"/>
  <pageSetup orientation="landscape" paperSize="9" fitToHeight="0" fitToWidth="1"/>
</worksheet>
</file>

<file path=xl/worksheets/sheet12.xml><?xml version="1.0" encoding="utf-8"?>
<worksheet xmlns="http://schemas.openxmlformats.org/spreadsheetml/2006/main">
  <sheetPr>
    <tabColor rgb="003B82F6"/>
    <outlinePr summaryBelow="1" summaryRight="1"/>
    <pageSetUpPr fitToPage="1"/>
  </sheetPr>
  <dimension ref="B2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2" customWidth="1" min="3" max="3"/>
    <col width="3" customWidth="1" min="4" max="4"/>
    <col width="22" customWidth="1" min="5" max="5"/>
    <col width="12" customWidth="1" min="6" max="6"/>
    <col width="3" customWidth="1" min="7" max="7"/>
  </cols>
  <sheetData>
    <row r="2" ht="36" customHeight="1">
      <c r="B2" s="39" t="inlineStr">
        <is>
          <t>Samenvatting Stavaza</t>
        </is>
      </c>
    </row>
    <row r="4">
      <c r="B4" s="3" t="inlineStr">
        <is>
          <t>Portefeuille:</t>
        </is>
      </c>
      <c r="C4" s="40">
        <f>'Stavaza GLT_Leos'!B3</f>
        <v/>
      </c>
    </row>
    <row r="5">
      <c r="B5" s="3" t="inlineStr">
        <is>
          <t>Vergaderdatum:</t>
        </is>
      </c>
      <c r="C5" s="4">
        <f>'Stavaza GLT_Leos'!B4</f>
        <v/>
      </c>
    </row>
    <row r="6">
      <c r="B6" s="3" t="inlineStr">
        <is>
          <t>Datum ingevuld:</t>
        </is>
      </c>
      <c r="C6" s="5">
        <f>'Stavaza GLT_Leos'!B5</f>
        <v/>
      </c>
    </row>
    <row r="8" ht="26.1" customHeight="1">
      <c r="B8" s="41" t="inlineStr">
        <is>
          <t>STATUS VERDELING</t>
        </is>
      </c>
    </row>
    <row r="9">
      <c r="B9" s="7" t="inlineStr">
        <is>
          <t>Categorie</t>
        </is>
      </c>
      <c r="C9" s="7" t="inlineStr">
        <is>
          <t>Aantal</t>
        </is>
      </c>
      <c r="D9" s="7" t="inlineStr">
        <is>
          <t>Visuele indicatie</t>
        </is>
      </c>
      <c r="E9" s="7" t="n"/>
      <c r="F9" s="7" t="n"/>
    </row>
    <row r="10" ht="27.95" customHeight="1">
      <c r="B10" s="26" t="inlineStr">
        <is>
          <t>Groen</t>
        </is>
      </c>
      <c r="C10" s="42">
        <f>COUNTIF('Stavaza GLT_Leos'!D9:D28,"Groen")</f>
        <v/>
      </c>
      <c r="D10" s="43">
        <f>COUNTIF('Stavaza GLT_Leos'!D9:D28,"Groen")</f>
        <v/>
      </c>
      <c r="E10" s="44" t="n"/>
      <c r="F10" s="44" t="n"/>
    </row>
    <row r="11" ht="27.95" customHeight="1">
      <c r="B11" s="26" t="inlineStr">
        <is>
          <t>Geel</t>
        </is>
      </c>
      <c r="C11" s="42">
        <f>COUNTIF('Stavaza GLT_Leos'!D9:D28,"Geel")</f>
        <v/>
      </c>
      <c r="D11" s="45">
        <f>COUNTIF('Stavaza GLT_Leos'!D9:D28,"Geel")</f>
        <v/>
      </c>
      <c r="E11" s="46" t="n"/>
      <c r="F11" s="46" t="n"/>
    </row>
    <row r="12" ht="27.95" customHeight="1">
      <c r="B12" s="26" t="inlineStr">
        <is>
          <t>Rood</t>
        </is>
      </c>
      <c r="C12" s="42">
        <f>COUNTIF('Stavaza GLT_Leos'!D9:D28,"Rood")</f>
        <v/>
      </c>
      <c r="D12" s="47">
        <f>COUNTIF('Stavaza GLT_Leos'!D9:D28,"Rood")</f>
        <v/>
      </c>
      <c r="E12" s="48" t="n"/>
      <c r="F12" s="48" t="n"/>
    </row>
    <row r="13" ht="27.95" customHeight="1">
      <c r="B13" s="26" t="inlineStr">
        <is>
          <t>N.v.t.</t>
        </is>
      </c>
      <c r="C13" s="42">
        <f>COUNTIF('Stavaza GLT_Leos'!D9:D28,"N.v.t.")</f>
        <v/>
      </c>
      <c r="D13" s="49">
        <f>COUNTIF('Stavaza GLT_Leos'!D9:D28,"N.v.t.")</f>
        <v/>
      </c>
      <c r="E13" s="50" t="n"/>
      <c r="F13" s="50" t="n"/>
    </row>
    <row r="15" ht="26.1" customHeight="1">
      <c r="B15" s="41" t="inlineStr">
        <is>
          <t>ESCALATIES NAAR GOUVERNEURSRAAD</t>
        </is>
      </c>
    </row>
    <row r="16" ht="30" customHeight="1">
      <c r="B16" s="26" t="inlineStr">
        <is>
          <t>Aantal escalaties (Ja)</t>
        </is>
      </c>
      <c r="D16" s="51">
        <f>COUNTIF('Stavaza GLT_Leos'!L9:L28,"Ja")</f>
        <v/>
      </c>
      <c r="E16" s="48" t="n"/>
      <c r="F16" s="48" t="n"/>
    </row>
    <row r="17" ht="30" customHeight="1">
      <c r="B17" s="26" t="inlineStr">
        <is>
          <t>Aantal 'Overleg'</t>
        </is>
      </c>
      <c r="D17" s="52">
        <f>COUNTIF('Stavaza GLT_Leos'!L9:L28,"Overleg")</f>
        <v/>
      </c>
      <c r="E17" s="46" t="n"/>
      <c r="F17" s="46" t="n"/>
    </row>
    <row r="19" ht="26.1" customHeight="1">
      <c r="B19" s="41" t="inlineStr">
        <is>
          <t>PRIORITEIT VERDELING</t>
        </is>
      </c>
    </row>
    <row r="20">
      <c r="B20" s="7" t="inlineStr">
        <is>
          <t>Categorie</t>
        </is>
      </c>
      <c r="C20" s="7" t="inlineStr">
        <is>
          <t>Aantal</t>
        </is>
      </c>
      <c r="D20" s="7" t="inlineStr">
        <is>
          <t>Visuele indicatie</t>
        </is>
      </c>
      <c r="E20" s="7" t="n"/>
      <c r="F20" s="7" t="n"/>
    </row>
    <row r="21" ht="27.95" customHeight="1">
      <c r="B21" s="26" t="inlineStr">
        <is>
          <t>Urgent</t>
        </is>
      </c>
      <c r="C21" s="42">
        <f>COUNTIF('Stavaza GLT_Leos'!E9:E28,"Urgent")</f>
        <v/>
      </c>
      <c r="D21" s="47">
        <f>COUNTIF('Stavaza GLT_Leos'!E9:E28,"Urgent")</f>
        <v/>
      </c>
      <c r="E21" s="48" t="n"/>
      <c r="F21" s="48" t="n"/>
    </row>
    <row r="22" ht="27.95" customHeight="1">
      <c r="B22" s="26" t="inlineStr">
        <is>
          <t>Hoog</t>
        </is>
      </c>
      <c r="C22" s="42">
        <f>COUNTIF('Stavaza GLT_Leos'!E9:E28,"Hoog")</f>
        <v/>
      </c>
      <c r="D22" s="45">
        <f>COUNTIF('Stavaza GLT_Leos'!E9:E28,"Hoog")</f>
        <v/>
      </c>
      <c r="E22" s="46" t="n"/>
      <c r="F22" s="46" t="n"/>
    </row>
    <row r="23" ht="27.95" customHeight="1">
      <c r="B23" s="26" t="inlineStr">
        <is>
          <t>Gemiddeld</t>
        </is>
      </c>
      <c r="C23" s="42">
        <f>COUNTIF('Stavaza GLT_Leos'!E9:E28,"Gemiddeld")</f>
        <v/>
      </c>
      <c r="D23" s="53">
        <f>COUNTIF('Stavaza GLT_Leos'!E9:E28,"Gemiddeld")</f>
        <v/>
      </c>
      <c r="E23" s="54" t="n"/>
      <c r="F23" s="54" t="n"/>
    </row>
    <row r="24" ht="27.95" customHeight="1">
      <c r="B24" s="26" t="inlineStr">
        <is>
          <t>Laag</t>
        </is>
      </c>
      <c r="C24" s="42">
        <f>COUNTIF('Stavaza GLT_Leos'!E9:E28,"Laag")</f>
        <v/>
      </c>
      <c r="D24" s="49">
        <f>COUNTIF('Stavaza GLT_Leos'!E9:E28,"Laag")</f>
        <v/>
      </c>
      <c r="E24" s="50" t="n"/>
      <c r="F24" s="50" t="n"/>
    </row>
    <row r="26" ht="26.1" customHeight="1">
      <c r="B26" s="41" t="inlineStr">
        <is>
          <t>KRITIEKE DEADLINES</t>
        </is>
      </c>
    </row>
    <row r="27" ht="30" customHeight="1">
      <c r="B27" s="26" t="inlineStr">
        <is>
          <t>Verlopen ( &lt; vandaag )</t>
        </is>
      </c>
      <c r="D27" s="55">
        <f>SUMPRODUCT(('Stavaza GLT_Leos'!K9:K28&lt;&gt;"")*('Stavaza GLT_Leos'!K9:K28&lt;TODAY())*1)</f>
        <v/>
      </c>
      <c r="E27" s="48" t="n"/>
      <c r="F27" s="48" t="n"/>
    </row>
    <row r="28" ht="30" customHeight="1">
      <c r="B28" s="26" t="inlineStr">
        <is>
          <t>Binnen 7 dagen</t>
        </is>
      </c>
      <c r="D28" s="56">
        <f>SUMPRODUCT(('Stavaza GLT_Leos'!K9:K28&lt;&gt;"")*('Stavaza GLT_Leos'!K9:K28&gt;=TODAY())*('Stavaza GLT_Leos'!K9:K28&lt;=TODAY()+7)*1)</f>
        <v/>
      </c>
      <c r="E28" s="46" t="n"/>
      <c r="F28" s="46" t="n"/>
    </row>
    <row r="29" ht="30" customHeight="1">
      <c r="B29" s="26" t="inlineStr">
        <is>
          <t>Binnen 30 dagen</t>
        </is>
      </c>
      <c r="D29" s="57">
        <f>SUMPRODUCT(('Stavaza GLT_Leos'!K9:K28&lt;&gt;"")*('Stavaza GLT_Leos'!K9:K28&gt;TODAY()+7)*('Stavaza GLT_Leos'!K9:K28&lt;=TODAY()+30)*1)</f>
        <v/>
      </c>
      <c r="E29" s="58" t="n"/>
      <c r="F29" s="58" t="n"/>
    </row>
    <row r="31" ht="30" customHeight="1">
      <c r="B31" s="13" t="inlineStr">
        <is>
          <t>Totaal aantal items</t>
        </is>
      </c>
      <c r="D31" s="59">
        <f>COUNTA('Stavaza GLT_Leos'!B9:B28)</f>
        <v/>
      </c>
      <c r="E31" s="60" t="n"/>
      <c r="F31" s="60" t="n"/>
    </row>
  </sheetData>
  <mergeCells count="14">
    <mergeCell ref="B16:C16"/>
    <mergeCell ref="B29:C29"/>
    <mergeCell ref="B2:F2"/>
    <mergeCell ref="C4:F4"/>
    <mergeCell ref="B15:F15"/>
    <mergeCell ref="B19:F19"/>
    <mergeCell ref="C6:F6"/>
    <mergeCell ref="B28:C28"/>
    <mergeCell ref="B31:C31"/>
    <mergeCell ref="B8:F8"/>
    <mergeCell ref="B27:C27"/>
    <mergeCell ref="C5:F5"/>
    <mergeCell ref="B26:F26"/>
    <mergeCell ref="B17:C17"/>
  </mergeCells>
  <pageMargins left="0.75" right="0.75" top="1" bottom="1" header="0.5" footer="0.5"/>
  <pageSetup orientation="portrait" fitToWidth="1"/>
</worksheet>
</file>

<file path=xl/worksheets/sheet13.xml><?xml version="1.0" encoding="utf-8"?>
<worksheet xmlns="http://schemas.openxmlformats.org/spreadsheetml/2006/main">
  <sheetPr>
    <tabColor rgb="00003366"/>
    <outlinePr summaryBelow="1" summaryRight="1"/>
    <pageSetUpPr fitToPage="1"/>
  </sheetPr>
  <dimension ref="A1:L2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4" customWidth="1" min="3" max="3"/>
    <col width="10" customWidth="1" min="4" max="4"/>
    <col width="10" customWidth="1" min="5" max="5"/>
    <col width="28" customWidth="1" min="6" max="6"/>
    <col width="28" customWidth="1" min="7" max="7"/>
    <col width="28" customWidth="1" min="8" max="8"/>
    <col width="28" customWidth="1" min="9" max="9"/>
    <col width="16" customWidth="1" min="10" max="10"/>
    <col width="12" customWidth="1" min="11" max="11"/>
    <col width="14" customWidth="1" min="12" max="12"/>
  </cols>
  <sheetData>
    <row r="1" ht="42" customHeight="1">
      <c r="A1" s="27" t="inlineStr">
        <is>
          <t>STAVAZA — STAND VAN ZAKEN</t>
        </is>
      </c>
    </row>
    <row r="2" ht="28" customHeight="1">
      <c r="A2" s="28" t="inlineStr">
        <is>
          <t>Lions MD110 Nederland — Gouverneursraad 2026-2027</t>
        </is>
      </c>
    </row>
    <row r="3" ht="24" customHeight="1">
      <c r="A3" s="3" t="inlineStr">
        <is>
          <t>Portefeuille:</t>
        </is>
      </c>
      <c r="B3" s="29" t="inlineStr">
        <is>
          <t>Jeugd</t>
        </is>
      </c>
      <c r="F3" s="3" t="inlineStr">
        <is>
          <t>Portefeuillehouder:</t>
        </is>
      </c>
      <c r="G3" s="29" t="inlineStr">
        <is>
          <t>Muriel Palm-Kamsma (Jeugd)</t>
        </is>
      </c>
      <c r="K3" s="3" t="inlineStr">
        <is>
          <t>Lions Club:</t>
        </is>
      </c>
      <c r="L3" s="29" t="inlineStr">
        <is>
          <t>LC Maastricht Trajectum</t>
        </is>
      </c>
    </row>
    <row r="4" ht="24" customHeight="1">
      <c r="A4" s="3" t="inlineStr">
        <is>
          <t>Vergadering datum:</t>
        </is>
      </c>
      <c r="B4" s="30" t="n"/>
      <c r="F4" s="3" t="inlineStr">
        <is>
          <t>Commissie/Werkgroep:</t>
        </is>
      </c>
      <c r="G4" s="29" t="n"/>
    </row>
    <row r="5" ht="24" customHeight="1">
      <c r="A5" s="3" t="inlineStr">
        <is>
          <t>Datum ingevuld:</t>
        </is>
      </c>
      <c r="B5" s="30" t="n"/>
      <c r="F5" s="3" t="inlineStr">
        <is>
          <t>Gemaakt door:</t>
        </is>
      </c>
      <c r="G5" s="29" t="n"/>
    </row>
    <row r="6" ht="30" customHeight="1">
      <c r="A6" s="31" t="inlineStr">
        <is>
          <t>Vul dit formulier 7 dagen vóór de Gouverneursraad vergadering in. Eén rij per onderwerp. Status: Groen = op schema, Geel = aandacht, Rood = kritiek/blokkade. Licht Rood-statussen VÓÓR de vergadering toe bij de voorzitter.</t>
        </is>
      </c>
    </row>
    <row r="7" ht="8" customHeight="1"/>
    <row r="8" ht="36" customHeight="1">
      <c r="A8" s="32" t="inlineStr">
        <is>
          <t>Nr.</t>
        </is>
      </c>
      <c r="B8" s="32" t="inlineStr">
        <is>
          <t>Onderwerp / Activiteit</t>
        </is>
      </c>
      <c r="C8" s="32" t="inlineStr">
        <is>
          <t>Categorie</t>
        </is>
      </c>
      <c r="D8" s="32" t="inlineStr">
        <is>
          <t>Status</t>
        </is>
      </c>
      <c r="E8" s="32" t="inlineStr">
        <is>
          <t>Prioriteit</t>
        </is>
      </c>
      <c r="F8" s="32" t="inlineStr">
        <is>
          <t>Wat gaat goed</t>
        </is>
      </c>
      <c r="G8" s="32" t="inlineStr">
        <is>
          <t>Aandacht nodig</t>
        </is>
      </c>
      <c r="H8" s="32" t="inlineStr">
        <is>
          <t>Kritieke punten / Blokkades</t>
        </is>
      </c>
      <c r="I8" s="32" t="inlineStr">
        <is>
          <t>Actie / Beslissing gevraagd</t>
        </is>
      </c>
      <c r="J8" s="32" t="inlineStr">
        <is>
          <t>Actie-eigenaar</t>
        </is>
      </c>
      <c r="K8" s="32" t="inlineStr">
        <is>
          <t>Deadline</t>
        </is>
      </c>
      <c r="L8" s="32" t="inlineStr">
        <is>
          <t>Escalatie naar GR?</t>
        </is>
      </c>
    </row>
    <row r="9" ht="42" customHeight="1">
      <c r="A9" s="33" t="n">
        <v>1</v>
      </c>
      <c r="B9" s="34" t="n"/>
      <c r="C9" s="34" t="n"/>
      <c r="D9" s="34" t="n"/>
      <c r="E9" s="34" t="n"/>
      <c r="F9" s="34" t="n"/>
      <c r="G9" s="34" t="n"/>
      <c r="H9" s="34" t="n"/>
      <c r="I9" s="34" t="n"/>
      <c r="J9" s="34" t="n"/>
      <c r="K9" s="35" t="n"/>
      <c r="L9" s="34" t="n"/>
    </row>
    <row r="10" ht="42" customHeight="1">
      <c r="A10" s="36" t="n">
        <v>2</v>
      </c>
      <c r="B10" s="37" t="n"/>
      <c r="C10" s="37" t="n"/>
      <c r="D10" s="37" t="n"/>
      <c r="E10" s="37" t="n"/>
      <c r="F10" s="37" t="n"/>
      <c r="G10" s="37" t="n"/>
      <c r="H10" s="37" t="n"/>
      <c r="I10" s="37" t="n"/>
      <c r="J10" s="37" t="n"/>
      <c r="K10" s="38" t="n"/>
      <c r="L10" s="37" t="n"/>
    </row>
    <row r="11" ht="42" customHeight="1">
      <c r="A11" s="33" t="n">
        <v>3</v>
      </c>
      <c r="B11" s="34" t="n"/>
      <c r="C11" s="34" t="n"/>
      <c r="D11" s="34" t="n"/>
      <c r="E11" s="34" t="n"/>
      <c r="F11" s="34" t="n"/>
      <c r="G11" s="34" t="n"/>
      <c r="H11" s="34" t="n"/>
      <c r="I11" s="34" t="n"/>
      <c r="J11" s="34" t="n"/>
      <c r="K11" s="35" t="n"/>
      <c r="L11" s="34" t="n"/>
    </row>
    <row r="12" ht="42" customHeight="1">
      <c r="A12" s="36" t="n">
        <v>4</v>
      </c>
      <c r="B12" s="37" t="n"/>
      <c r="C12" s="37" t="n"/>
      <c r="D12" s="37" t="n"/>
      <c r="E12" s="37" t="n"/>
      <c r="F12" s="37" t="n"/>
      <c r="G12" s="37" t="n"/>
      <c r="H12" s="37" t="n"/>
      <c r="I12" s="37" t="n"/>
      <c r="J12" s="37" t="n"/>
      <c r="K12" s="38" t="n"/>
      <c r="L12" s="37" t="n"/>
    </row>
    <row r="13" ht="42" customHeight="1">
      <c r="A13" s="33" t="n">
        <v>5</v>
      </c>
      <c r="B13" s="34" t="n"/>
      <c r="C13" s="34" t="n"/>
      <c r="D13" s="34" t="n"/>
      <c r="E13" s="34" t="n"/>
      <c r="F13" s="34" t="n"/>
      <c r="G13" s="34" t="n"/>
      <c r="H13" s="34" t="n"/>
      <c r="I13" s="34" t="n"/>
      <c r="J13" s="34" t="n"/>
      <c r="K13" s="35" t="n"/>
      <c r="L13" s="34" t="n"/>
    </row>
    <row r="14" ht="42" customHeight="1">
      <c r="A14" s="36" t="n">
        <v>6</v>
      </c>
      <c r="B14" s="37" t="n"/>
      <c r="C14" s="37" t="n"/>
      <c r="D14" s="37" t="n"/>
      <c r="E14" s="37" t="n"/>
      <c r="F14" s="37" t="n"/>
      <c r="G14" s="37" t="n"/>
      <c r="H14" s="37" t="n"/>
      <c r="I14" s="37" t="n"/>
      <c r="J14" s="37" t="n"/>
      <c r="K14" s="38" t="n"/>
      <c r="L14" s="37" t="n"/>
    </row>
    <row r="15" ht="42" customHeight="1">
      <c r="A15" s="33" t="n">
        <v>7</v>
      </c>
      <c r="B15" s="34" t="n"/>
      <c r="C15" s="34" t="n"/>
      <c r="D15" s="34" t="n"/>
      <c r="E15" s="34" t="n"/>
      <c r="F15" s="34" t="n"/>
      <c r="G15" s="34" t="n"/>
      <c r="H15" s="34" t="n"/>
      <c r="I15" s="34" t="n"/>
      <c r="J15" s="34" t="n"/>
      <c r="K15" s="35" t="n"/>
      <c r="L15" s="34" t="n"/>
    </row>
    <row r="16" ht="42" customHeight="1">
      <c r="A16" s="36" t="n">
        <v>8</v>
      </c>
      <c r="B16" s="37" t="n"/>
      <c r="C16" s="37" t="n"/>
      <c r="D16" s="37" t="n"/>
      <c r="E16" s="37" t="n"/>
      <c r="F16" s="37" t="n"/>
      <c r="G16" s="37" t="n"/>
      <c r="H16" s="37" t="n"/>
      <c r="I16" s="37" t="n"/>
      <c r="J16" s="37" t="n"/>
      <c r="K16" s="38" t="n"/>
      <c r="L16" s="37" t="n"/>
    </row>
    <row r="17" ht="42" customHeight="1">
      <c r="A17" s="33" t="n">
        <v>9</v>
      </c>
      <c r="B17" s="34" t="n"/>
      <c r="C17" s="34" t="n"/>
      <c r="D17" s="34" t="n"/>
      <c r="E17" s="34" t="n"/>
      <c r="F17" s="34" t="n"/>
      <c r="G17" s="34" t="n"/>
      <c r="H17" s="34" t="n"/>
      <c r="I17" s="34" t="n"/>
      <c r="J17" s="34" t="n"/>
      <c r="K17" s="35" t="n"/>
      <c r="L17" s="34" t="n"/>
    </row>
    <row r="18" ht="42" customHeight="1">
      <c r="A18" s="36" t="n">
        <v>10</v>
      </c>
      <c r="B18" s="37" t="n"/>
      <c r="C18" s="37" t="n"/>
      <c r="D18" s="37" t="n"/>
      <c r="E18" s="37" t="n"/>
      <c r="F18" s="37" t="n"/>
      <c r="G18" s="37" t="n"/>
      <c r="H18" s="37" t="n"/>
      <c r="I18" s="37" t="n"/>
      <c r="J18" s="37" t="n"/>
      <c r="K18" s="38" t="n"/>
      <c r="L18" s="37" t="n"/>
    </row>
    <row r="19" ht="42" customHeight="1">
      <c r="A19" s="33" t="n">
        <v>11</v>
      </c>
      <c r="B19" s="34" t="n"/>
      <c r="C19" s="34" t="n"/>
      <c r="D19" s="34" t="n"/>
      <c r="E19" s="34" t="n"/>
      <c r="F19" s="34" t="n"/>
      <c r="G19" s="34" t="n"/>
      <c r="H19" s="34" t="n"/>
      <c r="I19" s="34" t="n"/>
      <c r="J19" s="34" t="n"/>
      <c r="K19" s="35" t="n"/>
      <c r="L19" s="34" t="n"/>
    </row>
    <row r="20" ht="42" customHeight="1">
      <c r="A20" s="36" t="n">
        <v>12</v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8" t="n"/>
      <c r="L20" s="37" t="n"/>
    </row>
    <row r="21" ht="42" customHeight="1">
      <c r="A21" s="33" t="n">
        <v>13</v>
      </c>
      <c r="B21" s="34" t="n"/>
      <c r="C21" s="34" t="n"/>
      <c r="D21" s="34" t="n"/>
      <c r="E21" s="34" t="n"/>
      <c r="F21" s="34" t="n"/>
      <c r="G21" s="34" t="n"/>
      <c r="H21" s="34" t="n"/>
      <c r="I21" s="34" t="n"/>
      <c r="J21" s="34" t="n"/>
      <c r="K21" s="35" t="n"/>
      <c r="L21" s="34" t="n"/>
    </row>
    <row r="22" ht="42" customHeight="1">
      <c r="A22" s="36" t="n">
        <v>14</v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8" t="n"/>
      <c r="L22" s="37" t="n"/>
    </row>
    <row r="23" ht="42" customHeight="1">
      <c r="A23" s="33" t="n">
        <v>15</v>
      </c>
      <c r="B23" s="34" t="n"/>
      <c r="C23" s="34" t="n"/>
      <c r="D23" s="34" t="n"/>
      <c r="E23" s="34" t="n"/>
      <c r="F23" s="34" t="n"/>
      <c r="G23" s="34" t="n"/>
      <c r="H23" s="34" t="n"/>
      <c r="I23" s="34" t="n"/>
      <c r="J23" s="34" t="n"/>
      <c r="K23" s="35" t="n"/>
      <c r="L23" s="34" t="n"/>
    </row>
    <row r="24" ht="42" customHeight="1">
      <c r="A24" s="36" t="n">
        <v>16</v>
      </c>
      <c r="B24" s="37" t="n"/>
      <c r="C24" s="37" t="n"/>
      <c r="D24" s="37" t="n"/>
      <c r="E24" s="37" t="n"/>
      <c r="F24" s="37" t="n"/>
      <c r="G24" s="37" t="n"/>
      <c r="H24" s="37" t="n"/>
      <c r="I24" s="37" t="n"/>
      <c r="J24" s="37" t="n"/>
      <c r="K24" s="38" t="n"/>
      <c r="L24" s="37" t="n"/>
    </row>
    <row r="25" ht="42" customHeight="1">
      <c r="A25" s="33" t="n">
        <v>17</v>
      </c>
      <c r="B25" s="34" t="n"/>
      <c r="C25" s="34" t="n"/>
      <c r="D25" s="34" t="n"/>
      <c r="E25" s="34" t="n"/>
      <c r="F25" s="34" t="n"/>
      <c r="G25" s="34" t="n"/>
      <c r="H25" s="34" t="n"/>
      <c r="I25" s="34" t="n"/>
      <c r="J25" s="34" t="n"/>
      <c r="K25" s="35" t="n"/>
      <c r="L25" s="34" t="n"/>
    </row>
    <row r="26" ht="42" customHeight="1">
      <c r="A26" s="36" t="n">
        <v>18</v>
      </c>
      <c r="B26" s="37" t="n"/>
      <c r="C26" s="37" t="n"/>
      <c r="D26" s="37" t="n"/>
      <c r="E26" s="37" t="n"/>
      <c r="F26" s="37" t="n"/>
      <c r="G26" s="37" t="n"/>
      <c r="H26" s="37" t="n"/>
      <c r="I26" s="37" t="n"/>
      <c r="J26" s="37" t="n"/>
      <c r="K26" s="38" t="n"/>
      <c r="L26" s="37" t="n"/>
    </row>
    <row r="27" ht="42" customHeight="1">
      <c r="A27" s="33" t="n">
        <v>19</v>
      </c>
      <c r="B27" s="34" t="n"/>
      <c r="C27" s="34" t="n"/>
      <c r="D27" s="34" t="n"/>
      <c r="E27" s="34" t="n"/>
      <c r="F27" s="34" t="n"/>
      <c r="G27" s="34" t="n"/>
      <c r="H27" s="34" t="n"/>
      <c r="I27" s="34" t="n"/>
      <c r="J27" s="34" t="n"/>
      <c r="K27" s="35" t="n"/>
      <c r="L27" s="34" t="n"/>
    </row>
    <row r="28" ht="42" customHeight="1">
      <c r="A28" s="36" t="n">
        <v>20</v>
      </c>
      <c r="B28" s="37" t="n"/>
      <c r="C28" s="37" t="n"/>
      <c r="D28" s="37" t="n"/>
      <c r="E28" s="37" t="n"/>
      <c r="F28" s="37" t="n"/>
      <c r="G28" s="37" t="n"/>
      <c r="H28" s="37" t="n"/>
      <c r="I28" s="37" t="n"/>
      <c r="J28" s="37" t="n"/>
      <c r="K28" s="38" t="n"/>
      <c r="L28" s="37" t="n"/>
    </row>
  </sheetData>
  <mergeCells count="10">
    <mergeCell ref="A2:L2"/>
    <mergeCell ref="G5:L5"/>
    <mergeCell ref="G3:J3"/>
    <mergeCell ref="B4:E4"/>
    <mergeCell ref="A1:L1"/>
    <mergeCell ref="L3"/>
    <mergeCell ref="A6:L6"/>
    <mergeCell ref="B3:E3"/>
    <mergeCell ref="B5:E5"/>
    <mergeCell ref="G4:L4"/>
  </mergeCells>
  <conditionalFormatting sqref="D9:D28">
    <cfRule type="cellIs" priority="1" operator="equal" dxfId="0">
      <formula>"Groen"</formula>
    </cfRule>
    <cfRule type="cellIs" priority="2" operator="equal" dxfId="1">
      <formula>"Geel"</formula>
    </cfRule>
    <cfRule type="cellIs" priority="3" operator="equal" dxfId="2">
      <formula>"Rood"</formula>
    </cfRule>
  </conditionalFormatting>
  <conditionalFormatting sqref="E9:E28">
    <cfRule type="cellIs" priority="4" operator="equal" dxfId="2">
      <formula>"Urgent"</formula>
    </cfRule>
    <cfRule type="cellIs" priority="5" operator="equal" dxfId="1">
      <formula>"Hoog"</formula>
    </cfRule>
    <cfRule type="cellIs" priority="6" operator="equal" dxfId="3">
      <formula>"Gemiddeld"</formula>
    </cfRule>
    <cfRule type="cellIs" priority="7" operator="equal" dxfId="4">
      <formula>"Laag"</formula>
    </cfRule>
  </conditionalFormatting>
  <conditionalFormatting sqref="K9:K28">
    <cfRule type="expression" priority="8" dxfId="2">
      <formula>AND(K9&lt;&gt;"",K9&lt;TODAY())</formula>
    </cfRule>
    <cfRule type="expression" priority="9" dxfId="1">
      <formula>AND(K9&lt;&gt;"",K9&gt;=TODAY(),K9&lt;=TODAY()+7)</formula>
    </cfRule>
    <cfRule type="expression" priority="10" dxfId="5">
      <formula>AND(K9&lt;&gt;"",K9&gt;TODAY()+7,K9&lt;=TODAY()+30)</formula>
    </cfRule>
  </conditionalFormatting>
  <conditionalFormatting sqref="L9:L28">
    <cfRule type="cellIs" priority="11" operator="equal" dxfId="6">
      <formula>"Ja"</formula>
    </cfRule>
    <cfRule type="cellIs" priority="12" operator="equal" dxfId="7">
      <formula>"Overleg"</formula>
    </cfRule>
  </conditionalFormatting>
  <dataValidations count="8">
    <dataValidation sqref="B3" showDropDown="0" showInputMessage="0" showErrorMessage="0" allowBlank="1" errorTitle="Ongeldige invoer" error="Kies een geldige portefeuille" promptTitle="Portefeuille" prompt="Selecteer portefeuille" type="list">
      <formula1>=_Portefeuille</formula1>
    </dataValidation>
    <dataValidation sqref="G3" showDropDown="0" showInputMessage="0" showErrorMessage="0" allowBlank="1" errorTitle="Ongeldige invoer" error="Kies een geldige portefeuillehouder" promptTitle="Portefeuillehouder" prompt="Selecteer portefeuillehouder" type="list">
      <formula1>=_Houder</formula1>
    </dataValidation>
    <dataValidation sqref="L3" showDropDown="0" showInputMessage="0" showErrorMessage="0" allowBlank="1" errorTitle="Ongeldige invoer" error="Kies een geldige Lions Club" promptTitle="Lions Club" prompt="Selecteer Lions Club" type="list">
      <formula1>=_Club</formula1>
    </dataValidation>
    <dataValidation sqref="G4" showDropDown="0" showInputMessage="0" showErrorMessage="0" allowBlank="1" promptTitle="Commissie/Werkgroep" prompt="Selecteer commissie/werkgroep" type="list">
      <formula1>=_Commissie</formula1>
    </dataValidation>
    <dataValidation sqref="D9:D28" showDropDown="0" showInputMessage="0" showErrorMessage="0" allowBlank="1" errorTitle="Ongeldige status" error="Groen = op schema, Geel = aandacht, Rood = kritiek" promptTitle="Status" type="list">
      <formula1>=_Status</formula1>
    </dataValidation>
    <dataValidation sqref="E9:E28" showDropDown="0" showInputMessage="0" showErrorMessage="0" allowBlank="1" errorTitle="Ongeldige invoer" error="Kies prioriteit" promptTitle="Prioriteit" type="list">
      <formula1>=_Prioriteit</formula1>
    </dataValidation>
    <dataValidation sqref="C9:C28" showDropDown="0" showInputMessage="0" showErrorMessage="0" allowBlank="1" errorTitle="Ongeldige invoer" error="Kies categorie" promptTitle="Categorie" type="list">
      <formula1>=_Categorie</formula1>
    </dataValidation>
    <dataValidation sqref="L9:L28" showDropDown="0" showInputMessage="0" showErrorMessage="0" allowBlank="1" errorTitle="Ongeldige invoer" error="Escalatie naar Gouverneursraad?" promptTitle="Escalatie" type="list">
      <formula1>"Ja,Nee,Overleg"</formula1>
    </dataValidation>
  </dataValidations>
  <printOptions horizontalCentered="1"/>
  <pageMargins left="0.4" right="0.4" top="0.5" bottom="0.5" header="0.5" footer="0.5"/>
  <pageSetup orientation="landscape" paperSize="9" fitToHeight="0" fitToWidth="1"/>
</worksheet>
</file>

<file path=xl/worksheets/sheet14.xml><?xml version="1.0" encoding="utf-8"?>
<worksheet xmlns="http://schemas.openxmlformats.org/spreadsheetml/2006/main">
  <sheetPr>
    <tabColor rgb="003B82F6"/>
    <outlinePr summaryBelow="1" summaryRight="1"/>
    <pageSetUpPr fitToPage="1"/>
  </sheetPr>
  <dimension ref="B2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2" customWidth="1" min="3" max="3"/>
    <col width="3" customWidth="1" min="4" max="4"/>
    <col width="22" customWidth="1" min="5" max="5"/>
    <col width="12" customWidth="1" min="6" max="6"/>
    <col width="3" customWidth="1" min="7" max="7"/>
  </cols>
  <sheetData>
    <row r="2" ht="36" customHeight="1">
      <c r="B2" s="39" t="inlineStr">
        <is>
          <t>Samenvatting Stavaza</t>
        </is>
      </c>
    </row>
    <row r="4">
      <c r="B4" s="3" t="inlineStr">
        <is>
          <t>Portefeuille:</t>
        </is>
      </c>
      <c r="C4" s="40">
        <f>'Stavaza Jeugd'!B3</f>
        <v/>
      </c>
    </row>
    <row r="5">
      <c r="B5" s="3" t="inlineStr">
        <is>
          <t>Vergaderdatum:</t>
        </is>
      </c>
      <c r="C5" s="4">
        <f>'Stavaza Jeugd'!B4</f>
        <v/>
      </c>
    </row>
    <row r="6">
      <c r="B6" s="3" t="inlineStr">
        <is>
          <t>Datum ingevuld:</t>
        </is>
      </c>
      <c r="C6" s="5">
        <f>'Stavaza Jeugd'!B5</f>
        <v/>
      </c>
    </row>
    <row r="8" ht="26.1" customHeight="1">
      <c r="B8" s="41" t="inlineStr">
        <is>
          <t>STATUS VERDELING</t>
        </is>
      </c>
    </row>
    <row r="9">
      <c r="B9" s="7" t="inlineStr">
        <is>
          <t>Categorie</t>
        </is>
      </c>
      <c r="C9" s="7" t="inlineStr">
        <is>
          <t>Aantal</t>
        </is>
      </c>
      <c r="D9" s="7" t="inlineStr">
        <is>
          <t>Visuele indicatie</t>
        </is>
      </c>
      <c r="E9" s="7" t="n"/>
      <c r="F9" s="7" t="n"/>
    </row>
    <row r="10" ht="27.95" customHeight="1">
      <c r="B10" s="26" t="inlineStr">
        <is>
          <t>Groen</t>
        </is>
      </c>
      <c r="C10" s="42">
        <f>COUNTIF('Stavaza Jeugd'!D9:D28,"Groen")</f>
        <v/>
      </c>
      <c r="D10" s="43">
        <f>COUNTIF('Stavaza Jeugd'!D9:D28,"Groen")</f>
        <v/>
      </c>
      <c r="E10" s="44" t="n"/>
      <c r="F10" s="44" t="n"/>
    </row>
    <row r="11" ht="27.95" customHeight="1">
      <c r="B11" s="26" t="inlineStr">
        <is>
          <t>Geel</t>
        </is>
      </c>
      <c r="C11" s="42">
        <f>COUNTIF('Stavaza Jeugd'!D9:D28,"Geel")</f>
        <v/>
      </c>
      <c r="D11" s="45">
        <f>COUNTIF('Stavaza Jeugd'!D9:D28,"Geel")</f>
        <v/>
      </c>
      <c r="E11" s="46" t="n"/>
      <c r="F11" s="46" t="n"/>
    </row>
    <row r="12" ht="27.95" customHeight="1">
      <c r="B12" s="26" t="inlineStr">
        <is>
          <t>Rood</t>
        </is>
      </c>
      <c r="C12" s="42">
        <f>COUNTIF('Stavaza Jeugd'!D9:D28,"Rood")</f>
        <v/>
      </c>
      <c r="D12" s="47">
        <f>COUNTIF('Stavaza Jeugd'!D9:D28,"Rood")</f>
        <v/>
      </c>
      <c r="E12" s="48" t="n"/>
      <c r="F12" s="48" t="n"/>
    </row>
    <row r="13" ht="27.95" customHeight="1">
      <c r="B13" s="26" t="inlineStr">
        <is>
          <t>N.v.t.</t>
        </is>
      </c>
      <c r="C13" s="42">
        <f>COUNTIF('Stavaza Jeugd'!D9:D28,"N.v.t.")</f>
        <v/>
      </c>
      <c r="D13" s="49">
        <f>COUNTIF('Stavaza Jeugd'!D9:D28,"N.v.t.")</f>
        <v/>
      </c>
      <c r="E13" s="50" t="n"/>
      <c r="F13" s="50" t="n"/>
    </row>
    <row r="15" ht="26.1" customHeight="1">
      <c r="B15" s="41" t="inlineStr">
        <is>
          <t>ESCALATIES NAAR GOUVERNEURSRAAD</t>
        </is>
      </c>
    </row>
    <row r="16" ht="30" customHeight="1">
      <c r="B16" s="26" t="inlineStr">
        <is>
          <t>Aantal escalaties (Ja)</t>
        </is>
      </c>
      <c r="D16" s="51">
        <f>COUNTIF('Stavaza Jeugd'!L9:L28,"Ja")</f>
        <v/>
      </c>
      <c r="E16" s="48" t="n"/>
      <c r="F16" s="48" t="n"/>
    </row>
    <row r="17" ht="30" customHeight="1">
      <c r="B17" s="26" t="inlineStr">
        <is>
          <t>Aantal 'Overleg'</t>
        </is>
      </c>
      <c r="D17" s="52">
        <f>COUNTIF('Stavaza Jeugd'!L9:L28,"Overleg")</f>
        <v/>
      </c>
      <c r="E17" s="46" t="n"/>
      <c r="F17" s="46" t="n"/>
    </row>
    <row r="19" ht="26.1" customHeight="1">
      <c r="B19" s="41" t="inlineStr">
        <is>
          <t>PRIORITEIT VERDELING</t>
        </is>
      </c>
    </row>
    <row r="20">
      <c r="B20" s="7" t="inlineStr">
        <is>
          <t>Categorie</t>
        </is>
      </c>
      <c r="C20" s="7" t="inlineStr">
        <is>
          <t>Aantal</t>
        </is>
      </c>
      <c r="D20" s="7" t="inlineStr">
        <is>
          <t>Visuele indicatie</t>
        </is>
      </c>
      <c r="E20" s="7" t="n"/>
      <c r="F20" s="7" t="n"/>
    </row>
    <row r="21" ht="27.95" customHeight="1">
      <c r="B21" s="26" t="inlineStr">
        <is>
          <t>Urgent</t>
        </is>
      </c>
      <c r="C21" s="42">
        <f>COUNTIF('Stavaza Jeugd'!E9:E28,"Urgent")</f>
        <v/>
      </c>
      <c r="D21" s="47">
        <f>COUNTIF('Stavaza Jeugd'!E9:E28,"Urgent")</f>
        <v/>
      </c>
      <c r="E21" s="48" t="n"/>
      <c r="F21" s="48" t="n"/>
    </row>
    <row r="22" ht="27.95" customHeight="1">
      <c r="B22" s="26" t="inlineStr">
        <is>
          <t>Hoog</t>
        </is>
      </c>
      <c r="C22" s="42">
        <f>COUNTIF('Stavaza Jeugd'!E9:E28,"Hoog")</f>
        <v/>
      </c>
      <c r="D22" s="45">
        <f>COUNTIF('Stavaza Jeugd'!E9:E28,"Hoog")</f>
        <v/>
      </c>
      <c r="E22" s="46" t="n"/>
      <c r="F22" s="46" t="n"/>
    </row>
    <row r="23" ht="27.95" customHeight="1">
      <c r="B23" s="26" t="inlineStr">
        <is>
          <t>Gemiddeld</t>
        </is>
      </c>
      <c r="C23" s="42">
        <f>COUNTIF('Stavaza Jeugd'!E9:E28,"Gemiddeld")</f>
        <v/>
      </c>
      <c r="D23" s="53">
        <f>COUNTIF('Stavaza Jeugd'!E9:E28,"Gemiddeld")</f>
        <v/>
      </c>
      <c r="E23" s="54" t="n"/>
      <c r="F23" s="54" t="n"/>
    </row>
    <row r="24" ht="27.95" customHeight="1">
      <c r="B24" s="26" t="inlineStr">
        <is>
          <t>Laag</t>
        </is>
      </c>
      <c r="C24" s="42">
        <f>COUNTIF('Stavaza Jeugd'!E9:E28,"Laag")</f>
        <v/>
      </c>
      <c r="D24" s="49">
        <f>COUNTIF('Stavaza Jeugd'!E9:E28,"Laag")</f>
        <v/>
      </c>
      <c r="E24" s="50" t="n"/>
      <c r="F24" s="50" t="n"/>
    </row>
    <row r="26" ht="26.1" customHeight="1">
      <c r="B26" s="41" t="inlineStr">
        <is>
          <t>KRITIEKE DEADLINES</t>
        </is>
      </c>
    </row>
    <row r="27" ht="30" customHeight="1">
      <c r="B27" s="26" t="inlineStr">
        <is>
          <t>Verlopen ( &lt; vandaag )</t>
        </is>
      </c>
      <c r="D27" s="55">
        <f>SUMPRODUCT(('Stavaza Jeugd'!K9:K28&lt;&gt;"")*('Stavaza Jeugd'!K9:K28&lt;TODAY())*1)</f>
        <v/>
      </c>
      <c r="E27" s="48" t="n"/>
      <c r="F27" s="48" t="n"/>
    </row>
    <row r="28" ht="30" customHeight="1">
      <c r="B28" s="26" t="inlineStr">
        <is>
          <t>Binnen 7 dagen</t>
        </is>
      </c>
      <c r="D28" s="56">
        <f>SUMPRODUCT(('Stavaza Jeugd'!K9:K28&lt;&gt;"")*('Stavaza Jeugd'!K9:K28&gt;=TODAY())*('Stavaza Jeugd'!K9:K28&lt;=TODAY()+7)*1)</f>
        <v/>
      </c>
      <c r="E28" s="46" t="n"/>
      <c r="F28" s="46" t="n"/>
    </row>
    <row r="29" ht="30" customHeight="1">
      <c r="B29" s="26" t="inlineStr">
        <is>
          <t>Binnen 30 dagen</t>
        </is>
      </c>
      <c r="D29" s="57">
        <f>SUMPRODUCT(('Stavaza Jeugd'!K9:K28&lt;&gt;"")*('Stavaza Jeugd'!K9:K28&gt;TODAY()+7)*('Stavaza Jeugd'!K9:K28&lt;=TODAY()+30)*1)</f>
        <v/>
      </c>
      <c r="E29" s="58" t="n"/>
      <c r="F29" s="58" t="n"/>
    </row>
    <row r="31" ht="30" customHeight="1">
      <c r="B31" s="13" t="inlineStr">
        <is>
          <t>Totaal aantal items</t>
        </is>
      </c>
      <c r="D31" s="59">
        <f>COUNTA('Stavaza Jeugd'!B9:B28)</f>
        <v/>
      </c>
      <c r="E31" s="60" t="n"/>
      <c r="F31" s="60" t="n"/>
    </row>
  </sheetData>
  <mergeCells count="14">
    <mergeCell ref="B16:C16"/>
    <mergeCell ref="B29:C29"/>
    <mergeCell ref="B2:F2"/>
    <mergeCell ref="C4:F4"/>
    <mergeCell ref="B15:F15"/>
    <mergeCell ref="B19:F19"/>
    <mergeCell ref="C6:F6"/>
    <mergeCell ref="B28:C28"/>
    <mergeCell ref="B31:C31"/>
    <mergeCell ref="B8:F8"/>
    <mergeCell ref="B27:C27"/>
    <mergeCell ref="C5:F5"/>
    <mergeCell ref="B26:F26"/>
    <mergeCell ref="B17:C17"/>
  </mergeCells>
  <pageMargins left="0.75" right="0.75" top="1" bottom="1" header="0.5" footer="0.5"/>
  <pageSetup orientation="portrait" fitToWidth="1"/>
</worksheet>
</file>

<file path=xl/worksheets/sheet1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C3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70" customWidth="1" min="3" max="3"/>
  </cols>
  <sheetData>
    <row r="2" ht="32" customHeight="1">
      <c r="B2" s="61" t="inlineStr">
        <is>
          <t>TOELICHTING — Master Stavaza v1.2 Template</t>
        </is>
      </c>
    </row>
    <row r="4" ht="26" customHeight="1">
      <c r="B4" s="62" t="inlineStr">
        <is>
          <t>ALGEMEEN</t>
        </is>
      </c>
    </row>
    <row r="5" ht="30" customHeight="1">
      <c r="B5" s="63" t="inlineStr">
        <is>
          <t>Doel</t>
        </is>
      </c>
      <c r="C5" s="64" t="inlineStr">
        <is>
          <t>Dit bestand bevat de Stavaza-updates van ALLE 6 portefeuilles in één workbook (v1.2 structuur). Elk portefeuille heeft een eigen 'Stavaza [Naam]' blad + 'Samenvatting [Naam]' blad (v1.2 dashboard stijl). Het 'Master Samenvatting' blad consolideert alle data automatisch.</t>
        </is>
      </c>
    </row>
    <row r="6" ht="90" customHeight="1">
      <c r="B6" s="63" t="inlineStr">
        <is>
          <t>Structuur</t>
        </is>
      </c>
      <c r="C6" s="64" t="inlineStr">
        <is>
          <t>• Lijsten: Centraal werkblad met dropdown-waarden voor ALLE formulieren (7 kolommen inclusief Lions Club)
• 6x Stavaza [Portefeuille]: Individuele formulieren per portefeuillehouder (v1.2 layout met Lions Club kolom)
• 6x Samenvatting [Portefeuille]: Individuele dashboards (identiek aan v1.2 dashboard)
• Master Samenvatting: Geaggregeerd dashboard met per-portefeuille rijen + totalen
• Toelichting Master: Deze handleiding</t>
        </is>
      </c>
    </row>
    <row r="8" ht="26" customHeight="1">
      <c r="B8" s="62" t="inlineStr">
        <is>
          <t>POORTEFEUILLES &amp; HOUDERS (v1.2)</t>
        </is>
      </c>
    </row>
    <row r="9" ht="30" customHeight="1">
      <c r="B9" s="63" t="inlineStr">
        <is>
          <t>Secretariaat</t>
        </is>
      </c>
      <c r="C9" s="64" t="inlineStr">
        <is>
          <t>Rianne van Casteren (CC) — LC Venray Peelparel</t>
        </is>
      </c>
    </row>
    <row r="10" ht="30" customHeight="1">
      <c r="B10" s="63" t="inlineStr">
        <is>
          <t>Financiën</t>
        </is>
      </c>
      <c r="C10" s="64" t="inlineStr">
        <is>
          <t>Nynke Geerts-Zandveld (Secr) — LC Utrechtse Heuvelrug</t>
        </is>
      </c>
    </row>
    <row r="11" ht="30" customHeight="1">
      <c r="B11" s="63" t="inlineStr">
        <is>
          <t>GST (Activiteiten)</t>
        </is>
      </c>
      <c r="C11" s="64" t="inlineStr">
        <is>
          <t>Joop Meulenkamp (Finc) — LC Assen Drentsche Aa</t>
        </is>
      </c>
    </row>
    <row r="12" ht="30" customHeight="1">
      <c r="B12" s="63" t="inlineStr">
        <is>
          <t>GMT, GET en ICT</t>
        </is>
      </c>
      <c r="C12" s="64" t="inlineStr">
        <is>
          <t>Jorick van Gemert (GMT) — Branch Club Alkmaar Victorie</t>
        </is>
      </c>
    </row>
    <row r="13" ht="30" customHeight="1">
      <c r="B13" s="63" t="inlineStr">
        <is>
          <t>GLT en Leo's</t>
        </is>
      </c>
      <c r="C13" s="64" t="inlineStr">
        <is>
          <t>Robert van Splunter (GLT) — LC Bergen op Zoom</t>
        </is>
      </c>
    </row>
    <row r="14" ht="30" customHeight="1">
      <c r="B14" s="63" t="inlineStr">
        <is>
          <t>Jeugd</t>
        </is>
      </c>
      <c r="C14" s="64" t="inlineStr">
        <is>
          <t>Muriel Palm-Kamsma (Jeugd) — LC Maastricht Trajectum</t>
        </is>
      </c>
    </row>
    <row r="16" ht="26" customHeight="1">
      <c r="B16" s="62" t="inlineStr">
        <is>
          <t>WERKING</t>
        </is>
      </c>
    </row>
    <row r="17" ht="30" customHeight="1">
      <c r="B17" s="63" t="inlineStr">
        <is>
          <t>Invullen</t>
        </is>
      </c>
      <c r="C17" s="64" t="inlineStr">
        <is>
          <t>Elke portefeuillehouder vult zijn/haar eigen 'Stavaza [Naam]' blad in. Dropdowns komen van het centrale 'Lijsten' blad (inclusief Lions Club).</t>
        </is>
      </c>
    </row>
    <row r="18" ht="30" customHeight="1">
      <c r="B18" s="63" t="inlineStr">
        <is>
          <t>Automatisch</t>
        </is>
      </c>
      <c r="C18" s="64" t="inlineStr">
        <is>
          <t>De 'Samenvatting [Naam]' bladen en 'Master Samenvatting' trekken via formules alle data. Geen handmatige actie nodig.</t>
        </is>
      </c>
    </row>
    <row r="19" ht="30" customHeight="1">
      <c r="B19" s="63" t="inlineStr">
        <is>
          <t>Verversen</t>
        </is>
      </c>
      <c r="C19" s="64" t="inlineStr">
        <is>
          <t>Na invullen: Data &gt; Alle berekenen (F9) of bestand sluiten/openen. Formules updaten automatisch.</t>
        </is>
      </c>
    </row>
    <row r="21" ht="26" customHeight="1">
      <c r="B21" s="62" t="inlineStr">
        <is>
          <t>LIJSTEN AANPASSEN (v1.2: 7 kolommen)</t>
        </is>
      </c>
    </row>
    <row r="22" ht="30" customHeight="1">
      <c r="B22" s="63" t="inlineStr">
        <is>
          <t>Centraal</t>
        </is>
      </c>
      <c r="C22" s="64" t="inlineStr">
        <is>
          <t>Pas dropdown-waarden aan in het 'Lijsten' blad. Alle 6 formulieren gebruiken dezelfde named ranges (_Portefeuille, _Status, _Prioriteit, _Categorie, _Commissie, _Houder, _Club).</t>
        </is>
      </c>
    </row>
    <row r="23" ht="30" customHeight="1">
      <c r="B23" s="63" t="inlineStr">
        <is>
          <t>Nieuwe waarden</t>
        </is>
      </c>
      <c r="C23" s="64" t="inlineStr">
        <is>
          <t>Typ nieuwe waarden in kolom A-G vanaf rij 4. Maximaal 49 waarden per kolom.</t>
        </is>
      </c>
    </row>
    <row r="25" ht="26" customHeight="1">
      <c r="B25" s="62" t="inlineStr">
        <is>
          <t>KLEURCODERING (v1.2)</t>
        </is>
      </c>
    </row>
    <row r="26" ht="30" customHeight="1">
      <c r="B26" s="63" t="inlineStr">
        <is>
          <t>Status</t>
        </is>
      </c>
      <c r="C26" s="64" t="inlineStr">
        <is>
          <t>Groen = op schema • Geel = aandacht nodig • Rood = kritiek/blokkade</t>
        </is>
      </c>
    </row>
    <row r="27" ht="30" customHeight="1">
      <c r="B27" s="63" t="inlineStr">
        <is>
          <t>Prioriteit</t>
        </is>
      </c>
      <c r="C27" s="64" t="inlineStr">
        <is>
          <t>Urgent (rood) • Hoog (oranje) • Gemiddeld (blauw) • Laag (grijs)</t>
        </is>
      </c>
    </row>
    <row r="28" ht="30" customHeight="1">
      <c r="B28" s="63" t="inlineStr">
        <is>
          <t>Deadline</t>
        </is>
      </c>
      <c r="C28" s="64" t="inlineStr">
        <is>
          <t>Verlopen (rood) • ≤ 7 dagen (oranje) • ≤ 30 dagen (geel)</t>
        </is>
      </c>
    </row>
    <row r="29" ht="30" customHeight="1">
      <c r="B29" s="63" t="inlineStr">
        <is>
          <t>Escalatie</t>
        </is>
      </c>
      <c r="C29" s="64" t="inlineStr">
        <is>
          <t>Ja = rood vet • Overleg = oranje</t>
        </is>
      </c>
    </row>
    <row r="31" ht="26" customHeight="1">
      <c r="B31" s="62" t="inlineStr">
        <is>
          <t>VERSCHILLEN MET v1.1</t>
        </is>
      </c>
    </row>
    <row r="32" ht="30" customHeight="1">
      <c r="B32" s="63" t="inlineStr">
        <is>
          <t>Lions Club kolom</t>
        </is>
      </c>
      <c r="C32" s="64" t="inlineStr">
        <is>
          <t>Nieuwe kolom G in formulier en Lijsten blad voor Lions Club naam</t>
        </is>
      </c>
    </row>
    <row r="33" ht="30" customHeight="1">
      <c r="B33" s="63" t="inlineStr">
        <is>
          <t>Portefeuille namen</t>
        </is>
      </c>
      <c r="C33" s="64" t="inlineStr">
        <is>
          <t>Specifieke namen: GMT/GET/ICT, GLT/Leo's, GST (Activiteiten)</t>
        </is>
      </c>
    </row>
    <row r="34" ht="30" customHeight="1">
      <c r="B34" s="63" t="inlineStr">
        <is>
          <t>Subtitel</t>
        </is>
      </c>
      <c r="C34" s="64" t="inlineStr">
        <is>
          <t>'Lions MD110 Nederland — Gouverneursraad 2026-2027'</t>
        </is>
      </c>
    </row>
    <row r="35" ht="30" customHeight="1">
      <c r="B35" s="63" t="inlineStr">
        <is>
          <t>Inlevertermijn</t>
        </is>
      </c>
      <c r="C35" s="64" t="inlineStr">
        <is>
          <t>7 dagen vóór vergadering (was 48 uur)</t>
        </is>
      </c>
    </row>
    <row r="36" ht="30" customHeight="1">
      <c r="B36" s="63" t="inlineStr">
        <is>
          <t>Dashboard</t>
        </is>
      </c>
      <c r="C36" s="64" t="inlineStr">
        <is>
          <t>Identieke v1.2 structuur per portefeuille + Master aggregatie</t>
        </is>
      </c>
    </row>
  </sheetData>
  <mergeCells count="7">
    <mergeCell ref="B21:C21"/>
    <mergeCell ref="B16:C16"/>
    <mergeCell ref="B2:C2"/>
    <mergeCell ref="B25:C25"/>
    <mergeCell ref="B31:C31"/>
    <mergeCell ref="B8:C8"/>
    <mergeCell ref="B4:C4"/>
  </mergeCell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2026-08-19T22:03:14Z</dcterms:created>
  <dcterms:modified xmlns:dcterms="http://purl.org/dc/terms/" xmlns:xsi="http://www.w3.org/2001/XMLSchema-instance" xsi:type="dcterms:W3CDTF">2026-08-19T22:03:14Z</dcterms:modified>
</cp:coreProperties>
</file>